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bigli\Downloads\ZS Odborarska_VV\Priloha c. 2 k opisu_VV_Zadanie_ZS Odborarska_OPRAVA\VV_Zadanie_ZŠ Odborárska_OPRAVA\"/>
    </mc:Choice>
  </mc:AlternateContent>
  <xr:revisionPtr revIDLastSave="0" documentId="13_ncr:1_{AD87F23F-A341-4E25-B593-4A735D73C661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Krycí list" sheetId="1" r:id="rId1"/>
    <sheet name="Rekapitulácia" sheetId="2" r:id="rId2"/>
    <sheet name="Rozpocet" sheetId="3" r:id="rId3"/>
    <sheet name="#Figury" sheetId="4" state="hidden" r:id="rId4"/>
  </sheets>
  <definedNames>
    <definedName name="_xlnm.Print_Titles" localSheetId="1">Rekapitulácia!$11:$13</definedName>
    <definedName name="_xlnm.Print_Titles" localSheetId="2">Rozpocet!$11:$13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4" i="2" l="1"/>
  <c r="D34" i="2"/>
  <c r="I312" i="3"/>
  <c r="M182" i="3"/>
  <c r="K182" i="3"/>
  <c r="I182" i="3"/>
  <c r="M178" i="3"/>
  <c r="K178" i="3"/>
  <c r="I178" i="3"/>
  <c r="M321" i="3"/>
  <c r="K321" i="3"/>
  <c r="I321" i="3"/>
  <c r="M320" i="3"/>
  <c r="K320" i="3"/>
  <c r="I320" i="3"/>
  <c r="I315" i="3" s="1"/>
  <c r="I330" i="3" s="1"/>
  <c r="C35" i="2" s="1"/>
  <c r="M317" i="3"/>
  <c r="K317" i="3"/>
  <c r="I317" i="3"/>
  <c r="M327" i="3"/>
  <c r="K327" i="3"/>
  <c r="I327" i="3"/>
  <c r="M322" i="3"/>
  <c r="K322" i="3"/>
  <c r="I322" i="3"/>
  <c r="M316" i="3"/>
  <c r="M315" i="3" s="1"/>
  <c r="K316" i="3"/>
  <c r="K315" i="3" s="1"/>
  <c r="I316" i="3"/>
  <c r="M319" i="3"/>
  <c r="K319" i="3"/>
  <c r="I319" i="3"/>
  <c r="M318" i="3"/>
  <c r="K318" i="3"/>
  <c r="I318" i="3"/>
  <c r="E35" i="1"/>
  <c r="J35" i="1"/>
  <c r="R35" i="1"/>
  <c r="P38" i="1"/>
  <c r="P39" i="1"/>
  <c r="P40" i="1"/>
  <c r="P41" i="1"/>
  <c r="E42" i="1"/>
  <c r="P42" i="1"/>
  <c r="E43" i="1"/>
  <c r="R43" i="1"/>
  <c r="R44" i="1" s="1"/>
  <c r="J44" i="1"/>
  <c r="E45" i="1"/>
  <c r="K45" i="1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I16" i="3"/>
  <c r="K16" i="3"/>
  <c r="M16" i="3"/>
  <c r="I17" i="3"/>
  <c r="K17" i="3"/>
  <c r="M17" i="3"/>
  <c r="I18" i="3"/>
  <c r="K18" i="3"/>
  <c r="M18" i="3"/>
  <c r="I19" i="3"/>
  <c r="K19" i="3"/>
  <c r="M19" i="3"/>
  <c r="I20" i="3"/>
  <c r="K20" i="3"/>
  <c r="M20" i="3"/>
  <c r="I21" i="3"/>
  <c r="K21" i="3"/>
  <c r="M21" i="3"/>
  <c r="I22" i="3"/>
  <c r="K22" i="3"/>
  <c r="M22" i="3"/>
  <c r="I23" i="3"/>
  <c r="K23" i="3"/>
  <c r="M23" i="3"/>
  <c r="I24" i="3"/>
  <c r="K24" i="3"/>
  <c r="M24" i="3"/>
  <c r="I25" i="3"/>
  <c r="K25" i="3"/>
  <c r="M25" i="3"/>
  <c r="I27" i="3"/>
  <c r="K27" i="3"/>
  <c r="M27" i="3"/>
  <c r="I28" i="3"/>
  <c r="K28" i="3"/>
  <c r="M28" i="3"/>
  <c r="I29" i="3"/>
  <c r="K29" i="3"/>
  <c r="M29" i="3"/>
  <c r="I30" i="3"/>
  <c r="K30" i="3"/>
  <c r="M30" i="3"/>
  <c r="I31" i="3"/>
  <c r="K31" i="3"/>
  <c r="M31" i="3"/>
  <c r="I32" i="3"/>
  <c r="K32" i="3"/>
  <c r="M32" i="3"/>
  <c r="I33" i="3"/>
  <c r="K33" i="3"/>
  <c r="M33" i="3"/>
  <c r="I34" i="3"/>
  <c r="K34" i="3"/>
  <c r="M34" i="3"/>
  <c r="I35" i="3"/>
  <c r="K35" i="3"/>
  <c r="M35" i="3"/>
  <c r="I36" i="3"/>
  <c r="K36" i="3"/>
  <c r="M36" i="3"/>
  <c r="I37" i="3"/>
  <c r="K37" i="3"/>
  <c r="M37" i="3"/>
  <c r="I38" i="3"/>
  <c r="K38" i="3"/>
  <c r="M38" i="3"/>
  <c r="I39" i="3"/>
  <c r="K39" i="3"/>
  <c r="M39" i="3"/>
  <c r="I40" i="3"/>
  <c r="K40" i="3"/>
  <c r="M40" i="3"/>
  <c r="I41" i="3"/>
  <c r="K41" i="3"/>
  <c r="M41" i="3"/>
  <c r="I42" i="3"/>
  <c r="K42" i="3"/>
  <c r="M42" i="3"/>
  <c r="I43" i="3"/>
  <c r="K43" i="3"/>
  <c r="M43" i="3"/>
  <c r="I44" i="3"/>
  <c r="K44" i="3"/>
  <c r="M44" i="3"/>
  <c r="I45" i="3"/>
  <c r="K45" i="3"/>
  <c r="M45" i="3"/>
  <c r="I46" i="3"/>
  <c r="K46" i="3"/>
  <c r="M46" i="3"/>
  <c r="I47" i="3"/>
  <c r="K47" i="3"/>
  <c r="M47" i="3"/>
  <c r="I48" i="3"/>
  <c r="K48" i="3"/>
  <c r="M48" i="3"/>
  <c r="I49" i="3"/>
  <c r="K49" i="3"/>
  <c r="M49" i="3"/>
  <c r="I50" i="3"/>
  <c r="K50" i="3"/>
  <c r="M50" i="3"/>
  <c r="I51" i="3"/>
  <c r="K51" i="3"/>
  <c r="M51" i="3"/>
  <c r="I53" i="3"/>
  <c r="K53" i="3"/>
  <c r="M53" i="3"/>
  <c r="I54" i="3"/>
  <c r="K54" i="3"/>
  <c r="M54" i="3"/>
  <c r="I55" i="3"/>
  <c r="K55" i="3"/>
  <c r="M55" i="3"/>
  <c r="I56" i="3"/>
  <c r="K56" i="3"/>
  <c r="M56" i="3"/>
  <c r="I57" i="3"/>
  <c r="K57" i="3"/>
  <c r="M57" i="3"/>
  <c r="I58" i="3"/>
  <c r="K58" i="3"/>
  <c r="M58" i="3"/>
  <c r="I59" i="3"/>
  <c r="K59" i="3"/>
  <c r="M59" i="3"/>
  <c r="I61" i="3"/>
  <c r="K61" i="3"/>
  <c r="M61" i="3"/>
  <c r="I62" i="3"/>
  <c r="K62" i="3"/>
  <c r="M62" i="3"/>
  <c r="I63" i="3"/>
  <c r="K63" i="3"/>
  <c r="M63" i="3"/>
  <c r="I64" i="3"/>
  <c r="K64" i="3"/>
  <c r="M64" i="3"/>
  <c r="I65" i="3"/>
  <c r="K65" i="3"/>
  <c r="M65" i="3"/>
  <c r="I66" i="3"/>
  <c r="K66" i="3"/>
  <c r="M66" i="3"/>
  <c r="I67" i="3"/>
  <c r="K67" i="3"/>
  <c r="M67" i="3"/>
  <c r="I68" i="3"/>
  <c r="K68" i="3"/>
  <c r="M68" i="3"/>
  <c r="I69" i="3"/>
  <c r="K69" i="3"/>
  <c r="M69" i="3"/>
  <c r="I70" i="3"/>
  <c r="K70" i="3"/>
  <c r="M70" i="3"/>
  <c r="I71" i="3"/>
  <c r="K71" i="3"/>
  <c r="M71" i="3"/>
  <c r="I72" i="3"/>
  <c r="K72" i="3"/>
  <c r="M72" i="3"/>
  <c r="I74" i="3"/>
  <c r="K74" i="3"/>
  <c r="M74" i="3"/>
  <c r="I75" i="3"/>
  <c r="K75" i="3"/>
  <c r="M75" i="3"/>
  <c r="I76" i="3"/>
  <c r="K76" i="3"/>
  <c r="M76" i="3"/>
  <c r="I77" i="3"/>
  <c r="K77" i="3"/>
  <c r="M77" i="3"/>
  <c r="I78" i="3"/>
  <c r="K78" i="3"/>
  <c r="M78" i="3"/>
  <c r="I87" i="3"/>
  <c r="K87" i="3"/>
  <c r="M87" i="3"/>
  <c r="I102" i="3"/>
  <c r="K102" i="3"/>
  <c r="M102" i="3"/>
  <c r="I103" i="3"/>
  <c r="K103" i="3"/>
  <c r="M103" i="3"/>
  <c r="I104" i="3"/>
  <c r="K104" i="3"/>
  <c r="M104" i="3"/>
  <c r="I105" i="3"/>
  <c r="K105" i="3"/>
  <c r="M105" i="3"/>
  <c r="I106" i="3"/>
  <c r="K106" i="3"/>
  <c r="M106" i="3"/>
  <c r="I107" i="3"/>
  <c r="K107" i="3"/>
  <c r="M107" i="3"/>
  <c r="I108" i="3"/>
  <c r="K108" i="3"/>
  <c r="M108" i="3"/>
  <c r="I110" i="3"/>
  <c r="K110" i="3"/>
  <c r="M110" i="3"/>
  <c r="I111" i="3"/>
  <c r="K111" i="3"/>
  <c r="M111" i="3"/>
  <c r="I129" i="3"/>
  <c r="K129" i="3"/>
  <c r="M129" i="3"/>
  <c r="I132" i="3"/>
  <c r="K132" i="3"/>
  <c r="M132" i="3"/>
  <c r="I133" i="3"/>
  <c r="K133" i="3"/>
  <c r="M133" i="3"/>
  <c r="I134" i="3"/>
  <c r="K134" i="3"/>
  <c r="M134" i="3"/>
  <c r="I135" i="3"/>
  <c r="K135" i="3"/>
  <c r="M135" i="3"/>
  <c r="I136" i="3"/>
  <c r="K136" i="3"/>
  <c r="M136" i="3"/>
  <c r="I137" i="3"/>
  <c r="K137" i="3"/>
  <c r="M137" i="3"/>
  <c r="I138" i="3"/>
  <c r="K138" i="3"/>
  <c r="M138" i="3"/>
  <c r="I139" i="3"/>
  <c r="K139" i="3"/>
  <c r="M139" i="3"/>
  <c r="I140" i="3"/>
  <c r="K140" i="3"/>
  <c r="M140" i="3"/>
  <c r="I141" i="3"/>
  <c r="K141" i="3"/>
  <c r="M141" i="3"/>
  <c r="I143" i="3"/>
  <c r="I142" i="3" s="1"/>
  <c r="C21" i="2" s="1"/>
  <c r="K143" i="3"/>
  <c r="K142" i="3" s="1"/>
  <c r="D21" i="2" s="1"/>
  <c r="M143" i="3"/>
  <c r="M142" i="3" s="1"/>
  <c r="E21" i="2" s="1"/>
  <c r="I146" i="3"/>
  <c r="K146" i="3"/>
  <c r="M146" i="3"/>
  <c r="I147" i="3"/>
  <c r="K147" i="3"/>
  <c r="M147" i="3"/>
  <c r="I148" i="3"/>
  <c r="K148" i="3"/>
  <c r="M148" i="3"/>
  <c r="I149" i="3"/>
  <c r="K149" i="3"/>
  <c r="M149" i="3"/>
  <c r="I150" i="3"/>
  <c r="K150" i="3"/>
  <c r="M150" i="3"/>
  <c r="I151" i="3"/>
  <c r="K151" i="3"/>
  <c r="M151" i="3"/>
  <c r="I152" i="3"/>
  <c r="K152" i="3"/>
  <c r="M152" i="3"/>
  <c r="I153" i="3"/>
  <c r="K153" i="3"/>
  <c r="M153" i="3"/>
  <c r="I154" i="3"/>
  <c r="K154" i="3"/>
  <c r="M154" i="3"/>
  <c r="I156" i="3"/>
  <c r="I155" i="3" s="1"/>
  <c r="K156" i="3"/>
  <c r="M156" i="3"/>
  <c r="I157" i="3"/>
  <c r="K157" i="3"/>
  <c r="M157" i="3"/>
  <c r="I158" i="3"/>
  <c r="K158" i="3"/>
  <c r="M158" i="3"/>
  <c r="I159" i="3"/>
  <c r="K159" i="3"/>
  <c r="M159" i="3"/>
  <c r="I160" i="3"/>
  <c r="K160" i="3"/>
  <c r="M160" i="3"/>
  <c r="I161" i="3"/>
  <c r="K161" i="3"/>
  <c r="M161" i="3"/>
  <c r="I162" i="3"/>
  <c r="K162" i="3"/>
  <c r="M162" i="3"/>
  <c r="I163" i="3"/>
  <c r="K163" i="3"/>
  <c r="M163" i="3"/>
  <c r="I164" i="3"/>
  <c r="K164" i="3"/>
  <c r="M164" i="3"/>
  <c r="I165" i="3"/>
  <c r="K165" i="3"/>
  <c r="M165" i="3"/>
  <c r="I167" i="3"/>
  <c r="I166" i="3" s="1"/>
  <c r="K167" i="3"/>
  <c r="M167" i="3"/>
  <c r="I171" i="3"/>
  <c r="K171" i="3"/>
  <c r="M171" i="3"/>
  <c r="I174" i="3"/>
  <c r="K174" i="3"/>
  <c r="M174" i="3"/>
  <c r="I175" i="3"/>
  <c r="K175" i="3"/>
  <c r="M175" i="3"/>
  <c r="I176" i="3"/>
  <c r="K176" i="3"/>
  <c r="M176" i="3"/>
  <c r="I177" i="3"/>
  <c r="K177" i="3"/>
  <c r="M177" i="3"/>
  <c r="I185" i="3"/>
  <c r="K185" i="3"/>
  <c r="M185" i="3"/>
  <c r="I186" i="3"/>
  <c r="K186" i="3"/>
  <c r="M186" i="3"/>
  <c r="I187" i="3"/>
  <c r="K187" i="3"/>
  <c r="M187" i="3"/>
  <c r="I188" i="3"/>
  <c r="K188" i="3"/>
  <c r="M188" i="3"/>
  <c r="I189" i="3"/>
  <c r="K189" i="3"/>
  <c r="M189" i="3"/>
  <c r="I190" i="3"/>
  <c r="K190" i="3"/>
  <c r="M190" i="3"/>
  <c r="I191" i="3"/>
  <c r="K191" i="3"/>
  <c r="M191" i="3"/>
  <c r="I192" i="3"/>
  <c r="K192" i="3"/>
  <c r="M192" i="3"/>
  <c r="I193" i="3"/>
  <c r="K193" i="3"/>
  <c r="M193" i="3"/>
  <c r="I194" i="3"/>
  <c r="K194" i="3"/>
  <c r="M194" i="3"/>
  <c r="I196" i="3"/>
  <c r="K196" i="3"/>
  <c r="M196" i="3"/>
  <c r="I197" i="3"/>
  <c r="K197" i="3"/>
  <c r="M197" i="3"/>
  <c r="I199" i="3"/>
  <c r="K199" i="3"/>
  <c r="M199" i="3"/>
  <c r="I203" i="3"/>
  <c r="K203" i="3"/>
  <c r="M203" i="3"/>
  <c r="I207" i="3"/>
  <c r="K207" i="3"/>
  <c r="M207" i="3"/>
  <c r="I208" i="3"/>
  <c r="K208" i="3"/>
  <c r="M208" i="3"/>
  <c r="I209" i="3"/>
  <c r="K209" i="3"/>
  <c r="M209" i="3"/>
  <c r="I210" i="3"/>
  <c r="K210" i="3"/>
  <c r="M210" i="3"/>
  <c r="I211" i="3"/>
  <c r="K211" i="3"/>
  <c r="M211" i="3"/>
  <c r="I215" i="3"/>
  <c r="K215" i="3"/>
  <c r="M215" i="3"/>
  <c r="I216" i="3"/>
  <c r="K216" i="3"/>
  <c r="M216" i="3"/>
  <c r="I217" i="3"/>
  <c r="K217" i="3"/>
  <c r="M217" i="3"/>
  <c r="I219" i="3"/>
  <c r="K219" i="3"/>
  <c r="M219" i="3"/>
  <c r="I220" i="3"/>
  <c r="K220" i="3"/>
  <c r="M220" i="3"/>
  <c r="I221" i="3"/>
  <c r="K221" i="3"/>
  <c r="M221" i="3"/>
  <c r="I222" i="3"/>
  <c r="K222" i="3"/>
  <c r="M222" i="3"/>
  <c r="I223" i="3"/>
  <c r="K223" i="3"/>
  <c r="M223" i="3"/>
  <c r="I224" i="3"/>
  <c r="K224" i="3"/>
  <c r="M224" i="3"/>
  <c r="I226" i="3"/>
  <c r="K226" i="3"/>
  <c r="M226" i="3"/>
  <c r="I227" i="3"/>
  <c r="K227" i="3"/>
  <c r="M227" i="3"/>
  <c r="I228" i="3"/>
  <c r="K228" i="3"/>
  <c r="M228" i="3"/>
  <c r="I229" i="3"/>
  <c r="K229" i="3"/>
  <c r="M229" i="3"/>
  <c r="I231" i="3"/>
  <c r="K231" i="3"/>
  <c r="M231" i="3"/>
  <c r="I232" i="3"/>
  <c r="K232" i="3"/>
  <c r="M232" i="3"/>
  <c r="I233" i="3"/>
  <c r="K233" i="3"/>
  <c r="M233" i="3"/>
  <c r="I234" i="3"/>
  <c r="K234" i="3"/>
  <c r="M234" i="3"/>
  <c r="I235" i="3"/>
  <c r="K235" i="3"/>
  <c r="M235" i="3"/>
  <c r="I236" i="3"/>
  <c r="K236" i="3"/>
  <c r="M236" i="3"/>
  <c r="I237" i="3"/>
  <c r="K237" i="3"/>
  <c r="M237" i="3"/>
  <c r="I238" i="3"/>
  <c r="K238" i="3"/>
  <c r="M238" i="3"/>
  <c r="I239" i="3"/>
  <c r="K239" i="3"/>
  <c r="M239" i="3"/>
  <c r="I240" i="3"/>
  <c r="K240" i="3"/>
  <c r="M240" i="3"/>
  <c r="I241" i="3"/>
  <c r="K241" i="3"/>
  <c r="M241" i="3"/>
  <c r="I242" i="3"/>
  <c r="K242" i="3"/>
  <c r="M242" i="3"/>
  <c r="I243" i="3"/>
  <c r="K243" i="3"/>
  <c r="M243" i="3"/>
  <c r="I244" i="3"/>
  <c r="K244" i="3"/>
  <c r="M244" i="3"/>
  <c r="I245" i="3"/>
  <c r="K245" i="3"/>
  <c r="M245" i="3"/>
  <c r="I246" i="3"/>
  <c r="K246" i="3"/>
  <c r="M246" i="3"/>
  <c r="I247" i="3"/>
  <c r="K247" i="3"/>
  <c r="M247" i="3"/>
  <c r="I248" i="3"/>
  <c r="K248" i="3"/>
  <c r="M248" i="3"/>
  <c r="I249" i="3"/>
  <c r="K249" i="3"/>
  <c r="M249" i="3"/>
  <c r="I250" i="3"/>
  <c r="K250" i="3"/>
  <c r="M250" i="3"/>
  <c r="I251" i="3"/>
  <c r="K251" i="3"/>
  <c r="M251" i="3"/>
  <c r="I252" i="3"/>
  <c r="K252" i="3"/>
  <c r="M252" i="3"/>
  <c r="I253" i="3"/>
  <c r="K253" i="3"/>
  <c r="M253" i="3"/>
  <c r="I254" i="3"/>
  <c r="K254" i="3"/>
  <c r="M254" i="3"/>
  <c r="I255" i="3"/>
  <c r="K255" i="3"/>
  <c r="M255" i="3"/>
  <c r="I256" i="3"/>
  <c r="K256" i="3"/>
  <c r="M256" i="3"/>
  <c r="I257" i="3"/>
  <c r="K257" i="3"/>
  <c r="M257" i="3"/>
  <c r="I258" i="3"/>
  <c r="K258" i="3"/>
  <c r="M258" i="3"/>
  <c r="I259" i="3"/>
  <c r="K259" i="3"/>
  <c r="M259" i="3"/>
  <c r="I260" i="3"/>
  <c r="K260" i="3"/>
  <c r="M260" i="3"/>
  <c r="I261" i="3"/>
  <c r="K261" i="3"/>
  <c r="M261" i="3"/>
  <c r="I262" i="3"/>
  <c r="K262" i="3"/>
  <c r="M262" i="3"/>
  <c r="I263" i="3"/>
  <c r="K263" i="3"/>
  <c r="M263" i="3"/>
  <c r="I264" i="3"/>
  <c r="K264" i="3"/>
  <c r="M264" i="3"/>
  <c r="I265" i="3"/>
  <c r="K265" i="3"/>
  <c r="M265" i="3"/>
  <c r="I266" i="3"/>
  <c r="K266" i="3"/>
  <c r="M266" i="3"/>
  <c r="I267" i="3"/>
  <c r="K267" i="3"/>
  <c r="M267" i="3"/>
  <c r="I268" i="3"/>
  <c r="K268" i="3"/>
  <c r="M268" i="3"/>
  <c r="I269" i="3"/>
  <c r="K269" i="3"/>
  <c r="M269" i="3"/>
  <c r="I270" i="3"/>
  <c r="K270" i="3"/>
  <c r="M270" i="3"/>
  <c r="I271" i="3"/>
  <c r="K271" i="3"/>
  <c r="M271" i="3"/>
  <c r="I272" i="3"/>
  <c r="K272" i="3"/>
  <c r="M272" i="3"/>
  <c r="I273" i="3"/>
  <c r="K273" i="3"/>
  <c r="M273" i="3"/>
  <c r="I274" i="3"/>
  <c r="K274" i="3"/>
  <c r="M274" i="3"/>
  <c r="I275" i="3"/>
  <c r="K275" i="3"/>
  <c r="M275" i="3"/>
  <c r="I276" i="3"/>
  <c r="K276" i="3"/>
  <c r="M276" i="3"/>
  <c r="I277" i="3"/>
  <c r="K277" i="3"/>
  <c r="M277" i="3"/>
  <c r="I279" i="3"/>
  <c r="K279" i="3"/>
  <c r="M279" i="3"/>
  <c r="I280" i="3"/>
  <c r="K280" i="3"/>
  <c r="M280" i="3"/>
  <c r="I281" i="3"/>
  <c r="K281" i="3"/>
  <c r="M281" i="3"/>
  <c r="I283" i="3"/>
  <c r="K283" i="3"/>
  <c r="M283" i="3"/>
  <c r="I284" i="3"/>
  <c r="I282" i="3" s="1"/>
  <c r="C32" i="2" s="1"/>
  <c r="K284" i="3"/>
  <c r="M284" i="3"/>
  <c r="I313" i="3"/>
  <c r="K313" i="3"/>
  <c r="M313" i="3"/>
  <c r="I314" i="3"/>
  <c r="K314" i="3"/>
  <c r="M314" i="3"/>
  <c r="C34" i="2" l="1"/>
  <c r="R45" i="1"/>
  <c r="C33" i="2"/>
  <c r="M195" i="3"/>
  <c r="E26" i="2" s="1"/>
  <c r="I52" i="3"/>
  <c r="C17" i="2" s="1"/>
  <c r="C24" i="2"/>
  <c r="M278" i="3"/>
  <c r="E31" i="2" s="1"/>
  <c r="K230" i="3"/>
  <c r="D30" i="2" s="1"/>
  <c r="I278" i="3"/>
  <c r="C31" i="2" s="1"/>
  <c r="M15" i="3"/>
  <c r="E15" i="2" s="1"/>
  <c r="K218" i="3"/>
  <c r="D28" i="2" s="1"/>
  <c r="M218" i="3"/>
  <c r="E28" i="2" s="1"/>
  <c r="M155" i="3"/>
  <c r="E24" i="2" s="1"/>
  <c r="K145" i="3"/>
  <c r="D23" i="2" s="1"/>
  <c r="K109" i="3"/>
  <c r="D20" i="2" s="1"/>
  <c r="K73" i="3"/>
  <c r="D19" i="2" s="1"/>
  <c r="E38" i="1"/>
  <c r="K60" i="3"/>
  <c r="D18" i="2" s="1"/>
  <c r="M52" i="3"/>
  <c r="E17" i="2" s="1"/>
  <c r="M230" i="3"/>
  <c r="E30" i="2" s="1"/>
  <c r="I198" i="3"/>
  <c r="C27" i="2" s="1"/>
  <c r="I60" i="3"/>
  <c r="C18" i="2" s="1"/>
  <c r="M60" i="3"/>
  <c r="E18" i="2" s="1"/>
  <c r="K52" i="3"/>
  <c r="D17" i="2" s="1"/>
  <c r="K26" i="3"/>
  <c r="D16" i="2" s="1"/>
  <c r="I26" i="3"/>
  <c r="C16" i="2" s="1"/>
  <c r="M26" i="3"/>
  <c r="E16" i="2" s="1"/>
  <c r="K15" i="3"/>
  <c r="D15" i="2" s="1"/>
  <c r="I15" i="3"/>
  <c r="C15" i="2" s="1"/>
  <c r="K312" i="3"/>
  <c r="D33" i="2" s="1"/>
  <c r="M282" i="3"/>
  <c r="E32" i="2" s="1"/>
  <c r="K278" i="3"/>
  <c r="D31" i="2" s="1"/>
  <c r="I230" i="3"/>
  <c r="C30" i="2" s="1"/>
  <c r="K225" i="3"/>
  <c r="D29" i="2" s="1"/>
  <c r="I225" i="3"/>
  <c r="C29" i="2" s="1"/>
  <c r="I218" i="3"/>
  <c r="C28" i="2" s="1"/>
  <c r="M198" i="3"/>
  <c r="E27" i="2" s="1"/>
  <c r="K198" i="3"/>
  <c r="D27" i="2" s="1"/>
  <c r="C25" i="2"/>
  <c r="M166" i="3"/>
  <c r="E25" i="2" s="1"/>
  <c r="E40" i="1"/>
  <c r="K155" i="3"/>
  <c r="D24" i="2" s="1"/>
  <c r="M145" i="3"/>
  <c r="E23" i="2" s="1"/>
  <c r="I145" i="3"/>
  <c r="C23" i="2" s="1"/>
  <c r="M109" i="3"/>
  <c r="E20" i="2" s="1"/>
  <c r="I109" i="3"/>
  <c r="C20" i="2" s="1"/>
  <c r="I73" i="3"/>
  <c r="C19" i="2" s="1"/>
  <c r="M73" i="3"/>
  <c r="E19" i="2" s="1"/>
  <c r="M312" i="3"/>
  <c r="E33" i="2" s="1"/>
  <c r="K282" i="3"/>
  <c r="D32" i="2" s="1"/>
  <c r="M225" i="3"/>
  <c r="E29" i="2" s="1"/>
  <c r="K195" i="3"/>
  <c r="D26" i="2" s="1"/>
  <c r="I195" i="3"/>
  <c r="C26" i="2" s="1"/>
  <c r="K166" i="3"/>
  <c r="D25" i="2" s="1"/>
  <c r="O49" i="1"/>
  <c r="E39" i="1"/>
  <c r="E41" i="1"/>
  <c r="K144" i="3" l="1"/>
  <c r="D22" i="2" s="1"/>
  <c r="K14" i="3"/>
  <c r="D14" i="2" s="1"/>
  <c r="I144" i="3"/>
  <c r="C22" i="2" s="1"/>
  <c r="I14" i="3"/>
  <c r="C14" i="2" s="1"/>
  <c r="E44" i="1"/>
  <c r="M144" i="3"/>
  <c r="E22" i="2" s="1"/>
  <c r="M14" i="3"/>
  <c r="E14" i="2" s="1"/>
  <c r="S49" i="1"/>
  <c r="R49" i="1"/>
  <c r="S47" i="1" l="1"/>
  <c r="R47" i="1"/>
  <c r="O48" i="1" s="1"/>
  <c r="K330" i="3"/>
  <c r="D35" i="2" s="1"/>
  <c r="M330" i="3"/>
  <c r="E35" i="2" s="1"/>
  <c r="S48" i="1" l="1"/>
  <c r="R48" i="1"/>
  <c r="R50" i="1" s="1"/>
</calcChain>
</file>

<file path=xl/sharedStrings.xml><?xml version="1.0" encoding="utf-8"?>
<sst xmlns="http://schemas.openxmlformats.org/spreadsheetml/2006/main" count="1552" uniqueCount="628">
  <si>
    <t>KRYCÍ LIST ROZPOČTU</t>
  </si>
  <si>
    <t>Názov stavby</t>
  </si>
  <si>
    <t>Dostavba rozšírenia kapacity tried ZŠ Odborárska č. 2</t>
  </si>
  <si>
    <t>JKSO</t>
  </si>
  <si>
    <t xml:space="preserve"> </t>
  </si>
  <si>
    <t>Kód stavby</t>
  </si>
  <si>
    <t>2021-02-4</t>
  </si>
  <si>
    <t>Názov objektu</t>
  </si>
  <si>
    <t>SO-01 Stavebný objekt</t>
  </si>
  <si>
    <t>EČO</t>
  </si>
  <si>
    <t/>
  </si>
  <si>
    <t>Kód objektu</t>
  </si>
  <si>
    <t>SO-01</t>
  </si>
  <si>
    <t>Názov časti</t>
  </si>
  <si>
    <t>SO-01 Stavebná časť</t>
  </si>
  <si>
    <t>Miesto</t>
  </si>
  <si>
    <t>Kód časti</t>
  </si>
  <si>
    <t>001</t>
  </si>
  <si>
    <t>Názov podčasti</t>
  </si>
  <si>
    <t>Kód podčasti</t>
  </si>
  <si>
    <t>IČO</t>
  </si>
  <si>
    <t>DIČ</t>
  </si>
  <si>
    <t>Objednávateľ</t>
  </si>
  <si>
    <t>Projektant</t>
  </si>
  <si>
    <t>Zhotoviteľ</t>
  </si>
  <si>
    <t>Rozpočet číslo</t>
  </si>
  <si>
    <t>Spracoval</t>
  </si>
  <si>
    <t>Dňa</t>
  </si>
  <si>
    <t>17.06.2022</t>
  </si>
  <si>
    <t xml:space="preserve">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</si>
  <si>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</si>
  <si>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</si>
  <si>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</si>
  <si>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</si>
  <si>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</si>
  <si>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</si>
  <si>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</si>
  <si>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</si>
  <si>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</si>
  <si>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</si>
  <si>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</si>
  <si>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</si>
  <si>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</si>
  <si>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</si>
  <si>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HSV</t>
  </si>
  <si>
    <t>Dodávky</t>
  </si>
  <si>
    <t>Práca nadčas</t>
  </si>
  <si>
    <t>Zariadenie staveniska</t>
  </si>
  <si>
    <t>20</t>
  </si>
  <si>
    <t>%</t>
  </si>
  <si>
    <t>Montáž</t>
  </si>
  <si>
    <t>Bez pevnej podl.</t>
  </si>
  <si>
    <t>Mimostav. doprava</t>
  </si>
  <si>
    <t>PSV</t>
  </si>
  <si>
    <t>Kultúrna pamiatka</t>
  </si>
  <si>
    <t>Územné vplyvy</t>
  </si>
  <si>
    <t>Prevádzkové vplyvy</t>
  </si>
  <si>
    <t>"M"</t>
  </si>
  <si>
    <t>Ostatné</t>
  </si>
  <si>
    <t>VRN z rozpočtu</t>
  </si>
  <si>
    <t>ZRN (r. 1-6)</t>
  </si>
  <si>
    <t>DN (r. 8-11)</t>
  </si>
  <si>
    <t>VRN (r. 13-18)</t>
  </si>
  <si>
    <t>HZS</t>
  </si>
  <si>
    <t>Kompl. činnosť</t>
  </si>
  <si>
    <t>Ostatné náklady</t>
  </si>
  <si>
    <t>D</t>
  </si>
  <si>
    <t>Celkové náklady</t>
  </si>
  <si>
    <t>Súčet 7, 12, 19-22</t>
  </si>
  <si>
    <t>Dátum a podpis</t>
  </si>
  <si>
    <t>Pečiatka</t>
  </si>
  <si>
    <t>DPH</t>
  </si>
  <si>
    <t>Cena s DPH (r. 23-25)</t>
  </si>
  <si>
    <t>Dátum a popis</t>
  </si>
  <si>
    <t>E</t>
  </si>
  <si>
    <t>Prípočty a odpočty</t>
  </si>
  <si>
    <t>Dodávky objednávateľa</t>
  </si>
  <si>
    <t>Kĺzavá doložka</t>
  </si>
  <si>
    <t>Zvýhodnenie + -</t>
  </si>
  <si>
    <t>REKAPITULÁCIA ROZPOČTU</t>
  </si>
  <si>
    <t>Stavba:</t>
  </si>
  <si>
    <t>Objekt:</t>
  </si>
  <si>
    <t>Časť:</t>
  </si>
  <si>
    <t xml:space="preserve">JKSO: </t>
  </si>
  <si>
    <t>Objednávateľ:</t>
  </si>
  <si>
    <t>Zhotoviteľ:</t>
  </si>
  <si>
    <t>Dátum:</t>
  </si>
  <si>
    <t>Kód</t>
  </si>
  <si>
    <t>Popis</t>
  </si>
  <si>
    <t>Cena celkom</t>
  </si>
  <si>
    <t>Hmotnosť celkom</t>
  </si>
  <si>
    <t>Suť celkom</t>
  </si>
  <si>
    <t>Práce a dodávky HSV</t>
  </si>
  <si>
    <t>1</t>
  </si>
  <si>
    <t>Zemné práce</t>
  </si>
  <si>
    <t>2</t>
  </si>
  <si>
    <t>Zakladanie</t>
  </si>
  <si>
    <t>3</t>
  </si>
  <si>
    <t>Zvislé a kompletné konštrukcie</t>
  </si>
  <si>
    <t>4</t>
  </si>
  <si>
    <t>Vodorovné konštrukcie</t>
  </si>
  <si>
    <t>6</t>
  </si>
  <si>
    <t>Úpravy povrchov, podlahy, osadenie</t>
  </si>
  <si>
    <t>9</t>
  </si>
  <si>
    <t>Ostatné konštrukcie a práce-búranie</t>
  </si>
  <si>
    <t>99</t>
  </si>
  <si>
    <t>Presun hmôt HSV</t>
  </si>
  <si>
    <t>Práce a dodávky PSV</t>
  </si>
  <si>
    <t>711</t>
  </si>
  <si>
    <t>Izolácie proti vode a vlhkosti</t>
  </si>
  <si>
    <t>712</t>
  </si>
  <si>
    <t>Izolácie striech</t>
  </si>
  <si>
    <t>713</t>
  </si>
  <si>
    <t>Izolácie tepelné</t>
  </si>
  <si>
    <t>762</t>
  </si>
  <si>
    <t>Konštrukcie tesárske</t>
  </si>
  <si>
    <t>763</t>
  </si>
  <si>
    <t>Konštrukcie - drevostavby</t>
  </si>
  <si>
    <t>764</t>
  </si>
  <si>
    <t>Konštrukcie klampiarske</t>
  </si>
  <si>
    <t>766</t>
  </si>
  <si>
    <t>Konštrukcie stolárske</t>
  </si>
  <si>
    <t>767</t>
  </si>
  <si>
    <t>Konštrukcie doplnkové kovové</t>
  </si>
  <si>
    <t>777</t>
  </si>
  <si>
    <t>Podlahy syntetické</t>
  </si>
  <si>
    <t>783</t>
  </si>
  <si>
    <t>Dokončovacie práce - nátery</t>
  </si>
  <si>
    <t>785</t>
  </si>
  <si>
    <t>Dokončovacie práce - tapetovanie</t>
  </si>
  <si>
    <t>Celkom</t>
  </si>
  <si>
    <t>ROZPOČET</t>
  </si>
  <si>
    <t>JKSO:</t>
  </si>
  <si>
    <t>P.Č.</t>
  </si>
  <si>
    <t>TV</t>
  </si>
  <si>
    <t>KCN</t>
  </si>
  <si>
    <t>Kód položky</t>
  </si>
  <si>
    <t>MJ</t>
  </si>
  <si>
    <t>Množstvo celkom</t>
  </si>
  <si>
    <t>Cena jednotková</t>
  </si>
  <si>
    <t>Hmotnosť</t>
  </si>
  <si>
    <t>Hmotnosť sute</t>
  </si>
  <si>
    <t>Hmotnosť sute celkom</t>
  </si>
  <si>
    <t>Sadzba DPH</t>
  </si>
  <si>
    <t>Typ položky</t>
  </si>
  <si>
    <t>Úroveň</t>
  </si>
  <si>
    <t>Dodávateľ</t>
  </si>
  <si>
    <t>0</t>
  </si>
  <si>
    <t>K</t>
  </si>
  <si>
    <t>131201102</t>
  </si>
  <si>
    <t>Výkop nezapaženej jamy v hornine 3, nad 100 do 1000 m3</t>
  </si>
  <si>
    <t>m3</t>
  </si>
  <si>
    <t>131201109</t>
  </si>
  <si>
    <t>Hĺbenie nezapažených jám a zárezov. Príplatok za lepivosť horniny 3</t>
  </si>
  <si>
    <t>132201101</t>
  </si>
  <si>
    <t>Výkop ryhy do šírky 600 mm v horn.3 do 100 m3</t>
  </si>
  <si>
    <t>132201109</t>
  </si>
  <si>
    <t>Príplatok k cene za lepivosť pri hĺbení rýh šírky do 600 mm zapažených i nezapažených s urovnaním dna v hornine 3</t>
  </si>
  <si>
    <t>162201102</t>
  </si>
  <si>
    <t>Vodorovné premiestnenie výkopku z horniny 1-4 nad 20-50m</t>
  </si>
  <si>
    <t>162301122</t>
  </si>
  <si>
    <t xml:space="preserve">Vodorovné premiestnenie výkopku  po spevnenej ceste z  horniny tr.1-4, nad 100 do 1000 m3 na vzdialenosť do 1000 m </t>
  </si>
  <si>
    <t>162501123</t>
  </si>
  <si>
    <t>Vodorovné premiestnenie výkopku po spevnenej ceste z horniny tr.1-4, nad 100 do 1000 m3, príplatok k cene za každých ďalšich a začatých 1000 m</t>
  </si>
  <si>
    <t>171201202</t>
  </si>
  <si>
    <t>Uloženie sypaniny na skládky nad 100 do 1000 m3</t>
  </si>
  <si>
    <t>171209002</t>
  </si>
  <si>
    <t>Poplatok za skladovanie - zemina a kamenivo (17 05) ostatné</t>
  </si>
  <si>
    <t>t</t>
  </si>
  <si>
    <t>174101102</t>
  </si>
  <si>
    <t>Zásyp sypaninou v uzavretých priestoroch s urovnaním povrchu zásypu</t>
  </si>
  <si>
    <t>002</t>
  </si>
  <si>
    <t>224311212</t>
  </si>
  <si>
    <t>Výplň pilót z portlandského betónu vodostavebného tr. C 25/30 s z cementu portlandského pažiacou suspenziou</t>
  </si>
  <si>
    <t>224361114</t>
  </si>
  <si>
    <t>Výstuž pilót betónovaných do zeme, s vytiahnutím pažnice, z ocele 10 505</t>
  </si>
  <si>
    <t>224383111</t>
  </si>
  <si>
    <t>Zhotovenie výplne pilót zvislých zapaž. z betónu železového do 10 m, priemer pilóty 450- 650 mm</t>
  </si>
  <si>
    <t>m</t>
  </si>
  <si>
    <t>PK</t>
  </si>
  <si>
    <t>225650104</t>
  </si>
  <si>
    <t>Zaizolovanie pilót</t>
  </si>
  <si>
    <t>ks</t>
  </si>
  <si>
    <t>225650105</t>
  </si>
  <si>
    <t>Integrita pilót</t>
  </si>
  <si>
    <t>225650300</t>
  </si>
  <si>
    <t>Mobilizácia a demobilizácia strojov a zariadení pre pilóty</t>
  </si>
  <si>
    <t>225661220</t>
  </si>
  <si>
    <t>Zriadenie vývodov z pilót pre zemniacu sieť s presahom cca. 0,5 m</t>
  </si>
  <si>
    <t>264321411</t>
  </si>
  <si>
    <t>Vrty pre pilóty zapažené zvislé, priemeru nad 550 do 650 mm, v hĺbke od 0 do 5 m, v hornine III</t>
  </si>
  <si>
    <t>011</t>
  </si>
  <si>
    <t>271533001</t>
  </si>
  <si>
    <t>Násyp pod základové konštrukcie so zhutnením z kameniva hrubého drveného</t>
  </si>
  <si>
    <t>273313611</t>
  </si>
  <si>
    <t>Betón základových dosiek, prostý tr. C 16/20 - podkladný betón hr. 100 mm</t>
  </si>
  <si>
    <t>273321411</t>
  </si>
  <si>
    <t>Betón základových dosiek, železový (bez výstuže), tr. C 25/30</t>
  </si>
  <si>
    <t>273351215</t>
  </si>
  <si>
    <t>Debnenie stien základových dosiek, zhotovenie-dielce</t>
  </si>
  <si>
    <t>m2</t>
  </si>
  <si>
    <t>273351216</t>
  </si>
  <si>
    <t>Debnenie stien základových dosiek, odstránenie-dielce</t>
  </si>
  <si>
    <t>273361821</t>
  </si>
  <si>
    <t>Výstuž základových dosiek z ocele 10505</t>
  </si>
  <si>
    <t>273362021</t>
  </si>
  <si>
    <t>Výstuž základových dosiek zo zvár. sietí KARI</t>
  </si>
  <si>
    <t>273365001</t>
  </si>
  <si>
    <t>Dištančné pásy</t>
  </si>
  <si>
    <t>bm</t>
  </si>
  <si>
    <t>274321411</t>
  </si>
  <si>
    <t>Betón základových pásov, železový (bez výstuže), tr. C 25/30</t>
  </si>
  <si>
    <t>274351215</t>
  </si>
  <si>
    <t>Debnenie stien základových pásov, zhotovenie-dielce</t>
  </si>
  <si>
    <t>274351216</t>
  </si>
  <si>
    <t>Debnenie stien základových pásov, odstránenie-dielce</t>
  </si>
  <si>
    <t>275321411</t>
  </si>
  <si>
    <t>Betón základových pätiek, železový (bez výstuže), tr. C 25/30</t>
  </si>
  <si>
    <t>275351215</t>
  </si>
  <si>
    <t>Debnenie stien základových pätiek, zhotovenie-dielce</t>
  </si>
  <si>
    <t>275351216</t>
  </si>
  <si>
    <t>Debnenie stien základovýcb pätiek, odstránenie-dielce</t>
  </si>
  <si>
    <t>279321411</t>
  </si>
  <si>
    <t>Betón základových múrov, železový (bez výstuže), tr. C 25/30</t>
  </si>
  <si>
    <t>279351105</t>
  </si>
  <si>
    <t>Debnenie základových múrov obojstranné zhotovenie-dielce</t>
  </si>
  <si>
    <t>279351106</t>
  </si>
  <si>
    <t>Debnenie základových múrov obojstranné odstránenie-dielce</t>
  </si>
  <si>
    <t>311321411</t>
  </si>
  <si>
    <t>Betón nadzákladových múrov, železový (bez výstuže) tr. C 25/30</t>
  </si>
  <si>
    <t>311321823</t>
  </si>
  <si>
    <t>Príplatok za pohľadový betón nadzákladových múrov triedy SB 3</t>
  </si>
  <si>
    <t>311351105</t>
  </si>
  <si>
    <t>Debnenie nadzákladových múrov obojstranné zhotovenie-dielce</t>
  </si>
  <si>
    <t>311351106</t>
  </si>
  <si>
    <t>Debnenie nadzákladových múrov obojstranné odstránenie-dielce</t>
  </si>
  <si>
    <t>311361821</t>
  </si>
  <si>
    <t>Výstuž nadzákladových múrov 10505</t>
  </si>
  <si>
    <t>317950132</t>
  </si>
  <si>
    <t>Montáž oceľových konštrukcií</t>
  </si>
  <si>
    <t>kg</t>
  </si>
  <si>
    <t>M</t>
  </si>
  <si>
    <t>MAT</t>
  </si>
  <si>
    <t>1358122600</t>
  </si>
  <si>
    <t>Výroba a dodávka oceľových nosných konštrukcií + dvojramenné oceľové exteriérové schodisko, vrátane povrchovej úpravy</t>
  </si>
  <si>
    <t>411321414</t>
  </si>
  <si>
    <t>Betón stropov doskových a trámových,  železový tr. C 25/30</t>
  </si>
  <si>
    <t>411351101</t>
  </si>
  <si>
    <t>Debnenie stropov doskových zhotovenie-dielce</t>
  </si>
  <si>
    <t>411351102</t>
  </si>
  <si>
    <t>Debnenie stropov doskových odstránenie-dielce</t>
  </si>
  <si>
    <t>411354173</t>
  </si>
  <si>
    <t>Podporná konštrukcia stropov výšky do 4 m pre zaťaženie do 12 kPa zhotovenie</t>
  </si>
  <si>
    <t>411354174</t>
  </si>
  <si>
    <t>Podporná konštrukcia stropov výšky do 4 m pre zaťaženie do 12 kPa odstránenie</t>
  </si>
  <si>
    <t>411354238</t>
  </si>
  <si>
    <t>Debnenie stropu, zabudované s plechom vlnitým lesklým, výšky vľn do 50 mm hr. 1,5 mm</t>
  </si>
  <si>
    <t>411362100</t>
  </si>
  <si>
    <t>411362200</t>
  </si>
  <si>
    <t>Podložka pre elimináciu krokového hluku, typ Sylomer SR18 hr. 12 mm</t>
  </si>
  <si>
    <t>012</t>
  </si>
  <si>
    <t>435251100</t>
  </si>
  <si>
    <t>Montáž prefabrikovaného interiérového schodiska</t>
  </si>
  <si>
    <t>5935500200</t>
  </si>
  <si>
    <t>Prefabrikované schodisko 9060x1600 m, interiérové, s finálnou úpravou</t>
  </si>
  <si>
    <t>59365000305</t>
  </si>
  <si>
    <t>Oceľová platňa P1, P2, P3, P4 na uloženie schodiska</t>
  </si>
  <si>
    <t>5938201070</t>
  </si>
  <si>
    <t>Protihluková izolácia prefabrikovaného schodiska</t>
  </si>
  <si>
    <t>610991111</t>
  </si>
  <si>
    <t>Zakrývanie výplní vnútorných okenných otvorov</t>
  </si>
  <si>
    <t>622335021</t>
  </si>
  <si>
    <t>622468F01</t>
  </si>
  <si>
    <t>Systémové riešenie STO: Vonkajšia kreatívna omietka stien tenkovrstvová STO, Stolit Effect (zrnitosť 1-4mm) , kreatívna povrchová úprava Sto Signature Rough 40, podľa referenčnej vzorky</t>
  </si>
  <si>
    <t>625258F01</t>
  </si>
  <si>
    <t xml:space="preserve">Systémové riešenie STO: Kontaktný zatepľovací systém hr. 150 mm StoTherm Mineral 1 - dosky z MW, skrutkovacie kotvy   </t>
  </si>
  <si>
    <t>625258020</t>
  </si>
  <si>
    <t>Systémové riešenie STO: Kontaktný zatepľovací systém StoTherm Vario hr. 20 mm soklový perimeter, s poistnou hydroizoláciou Flexyl</t>
  </si>
  <si>
    <t>625258150</t>
  </si>
  <si>
    <t>Systémové riešenie STO: Kontaktný zatepľovací systém StoTherm Vario hr. 150 mm soklový perimeter, s poistnou hydroizoláciou Flexyl</t>
  </si>
  <si>
    <t>631312661</t>
  </si>
  <si>
    <t>Mazanina z betónu prostého (m3) tr. C 20/25 hr.nad 50 do 80 mm</t>
  </si>
  <si>
    <t>631319151</t>
  </si>
  <si>
    <t>Príplatok za prehlad. povrchu betónovej mazaniny min. tr.C 8/10 oceľ. hlad. hr. 50-80 mm</t>
  </si>
  <si>
    <t>631362021</t>
  </si>
  <si>
    <t>Výstuž mazanín z betónov (z kameniva) a z ľahkých betónov zo zváraných sietí z drôtov typu KARI</t>
  </si>
  <si>
    <t>631571010</t>
  </si>
  <si>
    <t>Násyp z kameniva ťaženého na plochých strechách vodorovný alebo v spáde, s utlačením urovnaním povrchu</t>
  </si>
  <si>
    <t>631591115</t>
  </si>
  <si>
    <t>Násyp pod podlahy, mazaniny a dlažby, popr.  na plochých strechách, s utlačením a urovnaním povrchu, z keramzitu</t>
  </si>
  <si>
    <t>632001011</t>
  </si>
  <si>
    <t>Zhotovenie separačnej fólie v podlahových vrstvách z PE</t>
  </si>
  <si>
    <t>5858151020</t>
  </si>
  <si>
    <t>Separačná fólia PE, 1,3x100 m</t>
  </si>
  <si>
    <t>935201110</t>
  </si>
  <si>
    <t>Napojenie na existujúcu budovu (odstránenie asfaltovej plochy, ručný výkop a zásyp, vytvorenie a zaizolovanie prierazov, asfaltová spevnená plocha vrátane podkladných vrstiev)</t>
  </si>
  <si>
    <t>kus</t>
  </si>
  <si>
    <t>003</t>
  </si>
  <si>
    <t>941941031</t>
  </si>
  <si>
    <t>Montáž lešenia ľahkého pracovného radového s podlahami šírky od 0,80 do 1,00 m, výšky do 10 m</t>
  </si>
  <si>
    <t>941941195</t>
  </si>
  <si>
    <t>Príplatok za prvý a každý ďalší týždeň použitia lešenia ľahkého pracovného radového s podlahami šírky od 0,80 do 1,00 m, výšky do 10 m</t>
  </si>
  <si>
    <t>941941831</t>
  </si>
  <si>
    <t>Demontáž lešenia ľahkého pracovného radového s podlahami šírky nad 0,80 do 1,00 m, výšky do 10 m</t>
  </si>
  <si>
    <t>941955002</t>
  </si>
  <si>
    <t>Lešenie ľahké pracovné pomocné s výškou lešeňovej podlahy nad 1,20 do 1,90 m</t>
  </si>
  <si>
    <t>952901111</t>
  </si>
  <si>
    <t>Vyčistenie budov pri výške podlaží do 4m</t>
  </si>
  <si>
    <t>953997601</t>
  </si>
  <si>
    <t>Systémové riešenie detailov: STO PVC - apu lišta s impregnovanou sieťovinou proti zasaditému prostrediu</t>
  </si>
  <si>
    <t>953997602</t>
  </si>
  <si>
    <t>Systémové riešenie detailov: STO PVC - okapnička s impregnovanou sieťovinou proti zasaditému prostrediu</t>
  </si>
  <si>
    <t>953997603</t>
  </si>
  <si>
    <t>Systémové riešenie detailov: STO komprimačná páska pre pružnu dilatáciu</t>
  </si>
  <si>
    <t>953997604</t>
  </si>
  <si>
    <t>Systémové riešenie detailov: STO rohovník s impregnovanou sieťovinou proti zasaditému prostrediu</t>
  </si>
  <si>
    <t>953997605</t>
  </si>
  <si>
    <t>Systémové riešenie detailov: trvalo pružný natierateľný polyuretanový tmel Sto Seal F 505</t>
  </si>
  <si>
    <t>953997606</t>
  </si>
  <si>
    <t>Systémové riešenie detailov: PVC - lišta s impregnovanou sieťovinou proti zasaditému prostrediu pre pružné a vodotesné napojenie oplechovania na vertikálnu rovinu KZS</t>
  </si>
  <si>
    <t>990100001</t>
  </si>
  <si>
    <t>Rozdelenie podláh - pomocný výpočet</t>
  </si>
  <si>
    <t>998011002</t>
  </si>
  <si>
    <t>Presun hmôt pre budovy (801, 803, 812), zvislá konštr. z tehál, tvárnic, z kovu výšky do 12 m</t>
  </si>
  <si>
    <t>711111001</t>
  </si>
  <si>
    <t>Zhotovenie izolácie proti zemnej vlhkosti vodorovná náterom penetračným za studena</t>
  </si>
  <si>
    <t>711112001</t>
  </si>
  <si>
    <t>Zhotovenie izolácie proti zemnej vlhkosti zvislá penetračným náterom za studena</t>
  </si>
  <si>
    <t>1116315001</t>
  </si>
  <si>
    <t>Penetračný náter Siplast Primer Speed SBS</t>
  </si>
  <si>
    <t>711113141</t>
  </si>
  <si>
    <t>Izolácia proti zemnej vlhkosti a povrchovej vode AQUAFIN 2K hr. 2 mm na ploche zvislej</t>
  </si>
  <si>
    <t>711141559</t>
  </si>
  <si>
    <t>Zhotovenie  izolácie proti zemnej vlhkosti a tlakovej vode vodorovná NAIP pritavením</t>
  </si>
  <si>
    <t>711142559</t>
  </si>
  <si>
    <t>Zhotovenie  izolácie proti zemnej vlhkosti a tlakovej vode zvislá NAIP pritavením</t>
  </si>
  <si>
    <t>6283228801</t>
  </si>
  <si>
    <t>Hydroizolačný pás Elastobit PV 40 Speed Profile SBS</t>
  </si>
  <si>
    <t>6283228802</t>
  </si>
  <si>
    <t>Hydroizolačný pás Elastobit GG 40 Speed Profile SBS</t>
  </si>
  <si>
    <t>998711202</t>
  </si>
  <si>
    <t>Presun hmôt pre izoláciu proti vode v objektoch výšky nad 6 do 12 m</t>
  </si>
  <si>
    <t>712311101</t>
  </si>
  <si>
    <t>Zhotovenie povlakovej krytiny striech plochých do 10° za studena náterom penetračným</t>
  </si>
  <si>
    <t>712341759</t>
  </si>
  <si>
    <t>Zhotovenie povlakovej krytiny striech plochých do 10° pásmi pritavením NAIP na celej ploche</t>
  </si>
  <si>
    <t>6283321704</t>
  </si>
  <si>
    <t>Parozábrana - asfaltový pás Elastobit Radón AL4</t>
  </si>
  <si>
    <t>712371801</t>
  </si>
  <si>
    <t>Zhotov. povlak. krytiny striech plochých do 10° termoplastmi fóliou PVC položenou voľne</t>
  </si>
  <si>
    <t>2833000020</t>
  </si>
  <si>
    <t>Hydroizolačná strešná mPVC fólia MONARPLAN G</t>
  </si>
  <si>
    <t>712391171</t>
  </si>
  <si>
    <t>Zhotov. povlak. krytiny striech plochých do 10° ostatné z ochrannej textílie podklad.vrstvy</t>
  </si>
  <si>
    <t>2833000806</t>
  </si>
  <si>
    <t>Separačná geotextília MONARPLAN Glass Fibre Mat 120 g/m2</t>
  </si>
  <si>
    <t>6936651300</t>
  </si>
  <si>
    <t>Geotextília netkaná polypropylénová Tatratex PP 300</t>
  </si>
  <si>
    <t>998712202</t>
  </si>
  <si>
    <t>Presun hmôt pre izoláciu povlakovej krytiny v objektoch výšky nad 6 do 12 m</t>
  </si>
  <si>
    <t>713111125</t>
  </si>
  <si>
    <t>Montáž tepelnej izolácie stropov rovných minerálnou vlnou, spodkom prilepením</t>
  </si>
  <si>
    <t>6313670261</t>
  </si>
  <si>
    <t>ISOVER PIANO TWIN 10/5 hr. 100mm</t>
  </si>
  <si>
    <t>713121111</t>
  </si>
  <si>
    <t>Montáž tepelnej izolácie podláh minerálnou vlnou, kladená voľne v jednej vrstve</t>
  </si>
  <si>
    <t>6314400800</t>
  </si>
  <si>
    <t>ISOVER T-i kamenná vlna hrúbka 60 mm</t>
  </si>
  <si>
    <t>713122111</t>
  </si>
  <si>
    <t>Montáž tepelnej izolácie podláh polystyrénom, kladeným voľne v jednej vrstve</t>
  </si>
  <si>
    <t>2837600340</t>
  </si>
  <si>
    <t>EPS Neofloor 200 sivý penový polystyrén hrúbka 180 mm</t>
  </si>
  <si>
    <t>713131135</t>
  </si>
  <si>
    <t>Montáž tepelnej izolácie stien minerálnou vlnou, vložením voľne v dvoch vrstvách</t>
  </si>
  <si>
    <t>6313670600</t>
  </si>
  <si>
    <t>Kamenná vlna hrúbka 140 mm</t>
  </si>
  <si>
    <t>713142250</t>
  </si>
  <si>
    <t>Montáž tepelnej izolácie striech plochých do 10° polystyrénom, dvojvrstvová kladenými voľne</t>
  </si>
  <si>
    <t>283330100</t>
  </si>
  <si>
    <t>Tepelná izolácia PUREN FD-L hr. 100 mm</t>
  </si>
  <si>
    <t>283330200</t>
  </si>
  <si>
    <t>Tepelná izolácia PUREN FD-L hr. 200 mm</t>
  </si>
  <si>
    <t>713170120</t>
  </si>
  <si>
    <t>Montáž spádového klinu z EPS lepením</t>
  </si>
  <si>
    <t>2837640700</t>
  </si>
  <si>
    <t>PCI Spádový klin 4-6 EPS 150 S, hrúbky 20 mm</t>
  </si>
  <si>
    <t>775</t>
  </si>
  <si>
    <t>713592111</t>
  </si>
  <si>
    <t>Montáž PE fólie s prelepenými spojmi</t>
  </si>
  <si>
    <t>2830010400</t>
  </si>
  <si>
    <t>Parozábrana - fólia PE hrúbka 0,2 mm</t>
  </si>
  <si>
    <t>998713202</t>
  </si>
  <si>
    <t>Presun hmôt pre izolácie tepelné v objektoch výšky nad 6 m do 12 m</t>
  </si>
  <si>
    <t>762810044</t>
  </si>
  <si>
    <t>998762202</t>
  </si>
  <si>
    <t>Presun hmôt pre konštrukcie tesárske v objektoch výšky do 12 m</t>
  </si>
  <si>
    <t>763115812</t>
  </si>
  <si>
    <t>763115814</t>
  </si>
  <si>
    <t>763122131</t>
  </si>
  <si>
    <t>Predsadená SDK stena (impregnovaná) vrátane prepráskovania, prestierkovania a prebrúsenia spojov</t>
  </si>
  <si>
    <t>763138295</t>
  </si>
  <si>
    <t>763138305</t>
  </si>
  <si>
    <t>Akustický podhľad - systém StoSilent Direct - aps.0,95 + SDKMA12,5 (modrá akustická)</t>
  </si>
  <si>
    <t>763147233</t>
  </si>
  <si>
    <t>Obklad steny sadrokartónom 2x Habito, doska 12,5 mm vrátane prepráskovania, prestierkovania a prebrúsenia spojov</t>
  </si>
  <si>
    <t>763148510</t>
  </si>
  <si>
    <t>763148520</t>
  </si>
  <si>
    <t>Obklad stúpačiek sadrokartónom RIGIPS, hr.konštrukcie 25 mm, doska RBI 12,5 mm</t>
  </si>
  <si>
    <t>763152445</t>
  </si>
  <si>
    <t>SDK suchá podlaha RIGIPS RIGIDUR 1xH12.5 bez podsypu</t>
  </si>
  <si>
    <t>998763303</t>
  </si>
  <si>
    <t>Presun hmôt pre sádrokartónové konštrukcie v objektoch výšky od 7 do 24 m</t>
  </si>
  <si>
    <t>764350507</t>
  </si>
  <si>
    <t>Oplechovanie markízy r.š. 630 mm, napr. Alucobond, vrátane ukončenia</t>
  </si>
  <si>
    <t>7644104P1</t>
  </si>
  <si>
    <t>Oplechovanie parapetov z pozinkovaného farbeného PZf plechu, vrátane rohov r.š. 260 mm, farba antracit RAL7016 - ozn. P1</t>
  </si>
  <si>
    <t>7644304K1</t>
  </si>
  <si>
    <t>Oplechovanie atiky z pozinkovaného farbeného PZf plechu, vrátane rohov r.š. 620 mm, farba antracit RAL7016 - ozn. K1</t>
  </si>
  <si>
    <t>7644304K2</t>
  </si>
  <si>
    <t>Oplechovanie steny z pozinkovaného farbeného PZf plechu, vrátane rohov r.š. 500 mm, farba antracit RAL7016 - ozn. K2</t>
  </si>
  <si>
    <t>764430K03</t>
  </si>
  <si>
    <t>Oplechovanie steny únikového schodiska z pozinkovaného farbeného PZf plechu, vrátane rohov r.š. 550 mm, farba antracit RAL7016 - ozn. K3</t>
  </si>
  <si>
    <t>998764202</t>
  </si>
  <si>
    <t>Presun hmôt pre konštrukcie klampiarske v objektoch výšky nad 6 do 12 m</t>
  </si>
  <si>
    <t>766114050</t>
  </si>
  <si>
    <t>D+M drevené schodiskové madlo 40x40 mm vrátane povrchovej úpravy</t>
  </si>
  <si>
    <t>766258741</t>
  </si>
  <si>
    <t>D+M drevené obloženie stupňov 1600x280 mm interiérového betónového schodiska lepením, drevo masív hr. 40 mm vrátane povrchovej úpravy</t>
  </si>
  <si>
    <t>766258742</t>
  </si>
  <si>
    <t>D+M drevené obloženie podesty 1600x1600 mm interiérového betónového schodiska lepením, drevo masív hr. 40 mm vrátane povrchovej úpravy</t>
  </si>
  <si>
    <t>998766202</t>
  </si>
  <si>
    <t>Presun hmot pre konštrukcie stolárske v objektoch výšky nad 6 do 12 m</t>
  </si>
  <si>
    <t>767101D01</t>
  </si>
  <si>
    <t>D+M oceľové dvere 900x(2400+500) mm s nadsvetlíkom, 1-krídlové, kľučka, zámok + zárubňa, typ Hormann Roundstyle - ozn. D1</t>
  </si>
  <si>
    <t>767101D02</t>
  </si>
  <si>
    <t>D+M oceľové dvere 1800x(2400+500) mm s nadsvetlíkom, 1-krídlové, kľučka, zámok + zárubňa, typ Hormann Roundstyle - ozn. D2</t>
  </si>
  <si>
    <t>767101D03</t>
  </si>
  <si>
    <t>D+M oceľové dvere 800x(2400+500) mm s nadsvetlíkom, 1-krídlové, kľučka, zámok + zárubňa, typ Hormann Roundstyle - ozn. D3</t>
  </si>
  <si>
    <t>767101D04</t>
  </si>
  <si>
    <t>D+M oceľové dvere 600x(2400+500) mm s nadsvetlíkom, 1-krídlové, kľučka, zámok + zárubňa, typ Hormann Roundstyle - ozn. D4</t>
  </si>
  <si>
    <t>767101D05</t>
  </si>
  <si>
    <t>D+M oceľové dvere 900x2100 mm, 1-krídlové, kľučka, zámok + zárubňa, typ Hormann Roundstyle - ozn. D5</t>
  </si>
  <si>
    <t>767101D06</t>
  </si>
  <si>
    <t>D+M oceľové dvere 600x2100 mm, 1-krídlové, kľučka, zámok + zárubňa, typ Hormann Roundstyle - ozn. D6</t>
  </si>
  <si>
    <t>767101D07</t>
  </si>
  <si>
    <t>D+M oceľové dvere 1000x(2400+500) mm s nadsvetlíkom, 1-krídlové, kľučka, zámok + zárubňa, typ Hormann Roundstyle - ozn. D7</t>
  </si>
  <si>
    <t>767101D08</t>
  </si>
  <si>
    <t>D+M posuvné drevené dvere 600x2100 mm, madlo, zámok + púzdro - ozn. D8</t>
  </si>
  <si>
    <t>767101D09</t>
  </si>
  <si>
    <t>D+M posuvné drevené dvere 750x2100 mm, madlo, zámok + púzdro - ozn. D9</t>
  </si>
  <si>
    <t>767101D10</t>
  </si>
  <si>
    <t>D+M oceľové dvere 600x2100 mm, 1-krídlové, kľučka, zámok + zárubňa, typ Hormann Roundstyle - ozn. D10</t>
  </si>
  <si>
    <t>767101D11</t>
  </si>
  <si>
    <t>D+M oceľové dvere 600x(2400+500) mm s nadsvetlíkom, 1-krídlové, kľučka, zámok + zárubňa, typ Hormann Roundstyle - ozn. D11</t>
  </si>
  <si>
    <t>767101D12</t>
  </si>
  <si>
    <t>D+M exteriérové hliníkové dvere s nadsvetlíkom 2000x(2100+800) mm, 2-krídlové - ozn. D12</t>
  </si>
  <si>
    <t>767101D13</t>
  </si>
  <si>
    <t>D+M exteriérové hliníkové dvere s nadsvetlíkom 1200x(2100+800) mm, 2-krídlové - ozn. D13</t>
  </si>
  <si>
    <t>767101D14</t>
  </si>
  <si>
    <t>D+M exteriérové hliníkové dvere s nadsvetlíkom 900x(2100+800) mm, 1-krídlové - ozn. D14</t>
  </si>
  <si>
    <t>767101D15</t>
  </si>
  <si>
    <t>D+M exteriérové hliníkové dvere s nadsvetlíkom 900x(2100+800) mm, 1-krídlové - ozn. D15</t>
  </si>
  <si>
    <t>767101E01</t>
  </si>
  <si>
    <t>D+M screenové rolety popred všetky okná na výšku 2400mm, (len popred priehľadné časti), lakované boxy, vedenie v lankách</t>
  </si>
  <si>
    <t>767101E02</t>
  </si>
  <si>
    <t>D+M zateplenie a oplechovanie (presklené steny)</t>
  </si>
  <si>
    <t>767101S01</t>
  </si>
  <si>
    <t>D+M presklená stena 21350x3500 mm, REYNAERS MASTER LINE 8, 3 typové fragmenty 6950x3500 mm, farba RAL 7016 - ozn. S1</t>
  </si>
  <si>
    <t>767101S02</t>
  </si>
  <si>
    <t>D+M presklená stena 7200x3500+3500x3500 mm, REYNAERS MASTER LINE 8, 1 typový fragment 6950x3500 mm + fragment vstupných dverí, farba RAL 7016 - ozn. S2</t>
  </si>
  <si>
    <t>767101S03</t>
  </si>
  <si>
    <t>D+M presklená stena 10415x3500 mm, REYNAERS MASTER LINE 8, 1 typový fragment 6950x3500 mm + skrátený fragment, farba RAL 7016 - ozn. S3</t>
  </si>
  <si>
    <t>767101S04</t>
  </si>
  <si>
    <t>D+M presklená stena 6950x3500 mm, REYNAERS MASTER LINE 8, 1 typový fragment, farba RAL 7016 - ozn. S4</t>
  </si>
  <si>
    <t>767101S05</t>
  </si>
  <si>
    <t>D+M presklená stena 28550x3500 mm, REYNAERS MASTER LINE 8, 4 typové fragmenty 6950x3500 mm, farba RAL 7016 - ozn. S5</t>
  </si>
  <si>
    <t>767101S06</t>
  </si>
  <si>
    <t>D+M presklená stena 6950x3500 mm, REYNAERS MASTER LINE 8, 1 typový fragment, farba RAL 7016 - ozn. S6</t>
  </si>
  <si>
    <t>767101S07</t>
  </si>
  <si>
    <t>D+M presklená stena 14150x3500 mm, REYNAERS MASTER LINE 8, 2 typové fragmenty 6950x3500 mm, farba RAL 7016 - ozn. S7</t>
  </si>
  <si>
    <t>767101S08</t>
  </si>
  <si>
    <t>D+M presklená stena 6950x3500 mm, REYNAERS MASTER LINE 8, 1 typový fragment, farba RAL 7016 - ozn. S8</t>
  </si>
  <si>
    <t>767102020</t>
  </si>
  <si>
    <t>Príplatok za akustické sklo 42db + príplatok za kotviaci materiál pre predsadenú montáž + príplatok za izolačné sklá Termoglass</t>
  </si>
  <si>
    <t>767191015</t>
  </si>
  <si>
    <t>D+M deliaca WC priečka vrátane dverí</t>
  </si>
  <si>
    <t>767210401</t>
  </si>
  <si>
    <t>767210402</t>
  </si>
  <si>
    <t>767210403</t>
  </si>
  <si>
    <t>D+M oceľové schodiskové interiérové zábradlie dĺ. 1680,0 mm, výplň ťahokov, RAL 9005</t>
  </si>
  <si>
    <t>767210404</t>
  </si>
  <si>
    <t>D+M oceľové schodiskové interiérové zábradlie dĺ. 6020,0 mm, výplň ťahokov, RAL 9005</t>
  </si>
  <si>
    <t>767210405</t>
  </si>
  <si>
    <t>D+M bočné oplechovanie interiérového schodiska, plech hr. 10 mm, kotviace platne</t>
  </si>
  <si>
    <t>767210518</t>
  </si>
  <si>
    <t>D+M oceľový rebrík dĺ. 4900 mm vrátane kotvenia a povrchovej úpravy</t>
  </si>
  <si>
    <t>760</t>
  </si>
  <si>
    <t>767330023</t>
  </si>
  <si>
    <t xml:space="preserve">Montáž svetlovodu tubusového priemeru do 560 mm do plochej strechy </t>
  </si>
  <si>
    <t>6115101040</t>
  </si>
  <si>
    <t>Velux TCR OK14 svetlovod, priemer 400 mm</t>
  </si>
  <si>
    <t>767385105</t>
  </si>
  <si>
    <t>Montáž oceľového schodiska</t>
  </si>
  <si>
    <t>5855010192</t>
  </si>
  <si>
    <t>Oceľové exteriérové jednoramenné schodisko vátane pororoštov a zábradlia, pozink</t>
  </si>
  <si>
    <t>767385111</t>
  </si>
  <si>
    <t>Montáž konzolovej zelenej steny</t>
  </si>
  <si>
    <t>5882300101</t>
  </si>
  <si>
    <t>Zelená stena: Konzola na stenu SUPER 200 cm, priemer 12 mm, Zn.</t>
  </si>
  <si>
    <t>5882300102</t>
  </si>
  <si>
    <t>Zelená stena: Nerezový napinák oko-hák veľkosť M12</t>
  </si>
  <si>
    <t>5882300103</t>
  </si>
  <si>
    <t>Zelená stena: Očnica , DIN 6899 BF, RW8, pozinkovaná</t>
  </si>
  <si>
    <t>5882300104</t>
  </si>
  <si>
    <t>Zelená stena: Nerezová objímka, EN 13411-3, pôvodne DIN 3093 veľ. 8</t>
  </si>
  <si>
    <t>5882300105</t>
  </si>
  <si>
    <t>Zelená stena: Nerezové lano, 1x19, nerez A4 - AISI316, pr. 8mm</t>
  </si>
  <si>
    <t>767413330</t>
  </si>
  <si>
    <t>Montáž ukončovacej lišty lepením</t>
  </si>
  <si>
    <t>6119800080</t>
  </si>
  <si>
    <t>Lišta ukončovacia, plastová</t>
  </si>
  <si>
    <t>6119800090</t>
  </si>
  <si>
    <t>Lišta ukončovacia, hliníková</t>
  </si>
  <si>
    <t>998767202</t>
  </si>
  <si>
    <t>Presun hmôt pre kovové stavebné doplnkové konštrukcie v objektoch výšky nad 6 do 12 m</t>
  </si>
  <si>
    <t>773</t>
  </si>
  <si>
    <t>777120010</t>
  </si>
  <si>
    <t>StoFloor PU Elastic IB 500 - polyuretanová liata elastická podlaha</t>
  </si>
  <si>
    <t>777120020</t>
  </si>
  <si>
    <t>StoFloor PU Elastic IB 500 - polyuretanová liata elastická podlaha - protišmyk - StoBalottini</t>
  </si>
  <si>
    <t>998777202</t>
  </si>
  <si>
    <t>Presun hmôt pre podlahy syntetické v objektoch výšky nad 6 do 12 m</t>
  </si>
  <si>
    <t>783590010</t>
  </si>
  <si>
    <t>Protiprašný náter</t>
  </si>
  <si>
    <t>783590180</t>
  </si>
  <si>
    <t>Náter - StoColor Opticryl Satin - odtieň 16005</t>
  </si>
  <si>
    <t>784</t>
  </si>
  <si>
    <t>785221110</t>
  </si>
  <si>
    <t>785221140</t>
  </si>
  <si>
    <t>Pohľadový betón interierové stĺpy - StoBeton Ter - odtieň B003</t>
  </si>
  <si>
    <t>713144080</t>
  </si>
  <si>
    <t xml:space="preserve">Montáž tepelnej izolácie na atiku z XPS do lepidla   </t>
  </si>
  <si>
    <t>2837650040</t>
  </si>
  <si>
    <t xml:space="preserve">Styrodur 2800 C extrudovaný polystyrén - XPS hrúbka 60 mm   </t>
  </si>
  <si>
    <t>763138296</t>
  </si>
  <si>
    <t xml:space="preserve">Akustický podhľad - systém Rigiton 8-15-20 super   </t>
  </si>
  <si>
    <t xml:space="preserve">"1.NP" 524,89   </t>
  </si>
  <si>
    <t xml:space="preserve">"2.NP" 521,09   </t>
  </si>
  <si>
    <t xml:space="preserve">Súčet   </t>
  </si>
  <si>
    <t xml:space="preserve">1045,98*1,02   </t>
  </si>
  <si>
    <t xml:space="preserve">"1.NP"   </t>
  </si>
  <si>
    <t xml:space="preserve">"101" (3,42+3,525)*2*3,4-(0,9*2,4+1,8*2,4)   </t>
  </si>
  <si>
    <t xml:space="preserve">"103/B" (4,86+3,15)*2*3,4-(1,8*2,9+1,0*2,9)   </t>
  </si>
  <si>
    <t xml:space="preserve">"103/C" (2,1+1,8)*2*3,4-0,9*2,1   </t>
  </si>
  <si>
    <t xml:space="preserve">"108" (5,435+7,37)*2*3,4-(0,9*2,4+5,435*3,5)   </t>
  </si>
  <si>
    <t xml:space="preserve">"109" (2,9+3,365)*2*3,4-(0,9*2,4+1,285*3,5*2)+0,32*3,4*2   </t>
  </si>
  <si>
    <t xml:space="preserve">"109/B" (2,9+3,535)*2*3,4-0,9*2,4*2+0,17*3,4*2   </t>
  </si>
  <si>
    <t xml:space="preserve">"110" (5,435+7,37)*2*3,4-(0,9*2,4+5,435*3,5)   </t>
  </si>
  <si>
    <t xml:space="preserve">"123" (7,05+7,355)*2*3,4-(0,9*2,4*2+6,87*3,5)+0,18*3,4*2   </t>
  </si>
  <si>
    <t xml:space="preserve">"124" (2,875+3,475)*2*3,4-2,1*2,9   </t>
  </si>
  <si>
    <t xml:space="preserve">Medzisúčet   </t>
  </si>
  <si>
    <t xml:space="preserve">"2.NP"   </t>
  </si>
  <si>
    <t xml:space="preserve">"201"   </t>
  </si>
  <si>
    <t xml:space="preserve">(28,47+1,5+5,75+3,28+1,0+1,24+2,1+2,15+1,55+0,025+3,435++0,33+2,315+2,745+2,1+2,14+1,12+0,14+0,32+0,8+3,35+5,75+1,2)*3,4+(0,33+0,32)*2*3,4   </t>
  </si>
  <si>
    <t xml:space="preserve">-(0,8*2,1*2+0,9*2,4*10+0,6*2,4*5+1,1*2,04+1,0*2,4)   </t>
  </si>
  <si>
    <t xml:space="preserve">"206" (6,96+7,46)*2*3,4-(0,9*2,4+6,95*3,5)   </t>
  </si>
  <si>
    <t xml:space="preserve">"208" (3,45+4,14)*2*3,4-(0,9*2,4+3,36*3,5)   </t>
  </si>
  <si>
    <t xml:space="preserve">"209" (3,45+5,41)*2*3,4-(0,9*2,4+3,36*3,5)   </t>
  </si>
  <si>
    <t xml:space="preserve">"210" (3,45+5,41)*2*3,4-(0,9*2,4+3,36*3,5)   </t>
  </si>
  <si>
    <t xml:space="preserve">"211" (3,45+5,41)*2*3,4-(0,9*2,4+3,36*3,5)   </t>
  </si>
  <si>
    <t xml:space="preserve">"213" (6,96+7,39)*2*3,4-(0,9*2,4+6,87*3,5)   </t>
  </si>
  <si>
    <t xml:space="preserve">"218" (6,96+7,52)*2*3,4-(0,9*2,4+6,87*3,5)   </t>
  </si>
  <si>
    <t xml:space="preserve">"219" (7,05+7,52)*2*3,4-(0,9*2,4+6,87*3,5)   </t>
  </si>
  <si>
    <t xml:space="preserve">"220" (7,05+7,67)*2*3,4-(0,9*2,4+6,87*3,5)   </t>
  </si>
  <si>
    <t xml:space="preserve">"221" (6,96+7,52)*2*3,4-(0,9*2,4+6,87*3,5)   </t>
  </si>
  <si>
    <t>785221120</t>
  </si>
  <si>
    <t xml:space="preserve">Tapety s náterom - StoTex Avantgard Mikado + StoColor Metallic 37804 M   </t>
  </si>
  <si>
    <t xml:space="preserve">"102"   </t>
  </si>
  <si>
    <t xml:space="preserve">(7,03+7,2+1,535+14,07+1,24+4,35+1,025+0,7+0,15+0,9+2,56+0,65+0,7+1,0+0,3+2,15+0,2+1,65+0,25+5,24+0,32+14,16+2,535)*3,4+(0,33+0,32)*2*3,4*3   </t>
  </si>
  <si>
    <t xml:space="preserve">-(0,6*2,4*3+0,9*2,4*5+1,8*2,4*3+1,1*2,04+1,8*2,9+3,3*3,5+6,87*3,5)   </t>
  </si>
  <si>
    <t xml:space="preserve">Tapety s náterom - StoTex Avantgard Mikado + StoColor Metallic 37804 Mo   </t>
  </si>
  <si>
    <t xml:space="preserve">"103" (6,96+4,75)*2*3,4-(1,8*2,4+0,9*2,4+6,95*3,5)   </t>
  </si>
  <si>
    <t xml:space="preserve">Obloženie stropov a stien z impregnovaných dosiek 2x OSB hr. 18 mm + podkladný rošt   </t>
  </si>
  <si>
    <t>713131132</t>
  </si>
  <si>
    <t xml:space="preserve">Montáž tepelnej izolácie stien minerálnou vlnou, celoplošným prilepením   </t>
  </si>
  <si>
    <t xml:space="preserve">"85% z celkovej plochy - fasádny panel"   </t>
  </si>
  <si>
    <t xml:space="preserve">482,234*0,85   </t>
  </si>
  <si>
    <t xml:space="preserve">409,899*1,02   </t>
  </si>
  <si>
    <t xml:space="preserve">ISOVER PIANO TWIN 10/5 hr. 100mm   </t>
  </si>
  <si>
    <t xml:space="preserve">"1.NP" 25,9   </t>
  </si>
  <si>
    <t xml:space="preserve">"2.NP" 34,75   </t>
  </si>
  <si>
    <t xml:space="preserve">"1.NP" 508,15   </t>
  </si>
  <si>
    <t xml:space="preserve">"2.NP" 461,01   </t>
  </si>
  <si>
    <t xml:space="preserve">"1.NP" 197,89   </t>
  </si>
  <si>
    <t xml:space="preserve">"2.NP" 190,34   </t>
  </si>
  <si>
    <t>OST110109</t>
  </si>
  <si>
    <t xml:space="preserve">Bronzová pamätná tabuľa, polep označenia budovy </t>
  </si>
  <si>
    <t>OST110110</t>
  </si>
  <si>
    <t xml:space="preserve">Bočný nápis markízy "SMART PAVILÓN", písmena z hliníkového plechu, farba strieborná   </t>
  </si>
  <si>
    <t>OST110111</t>
  </si>
  <si>
    <t xml:space="preserve">"pohľad severozápadný"   </t>
  </si>
  <si>
    <t xml:space="preserve">20,02*0,6   </t>
  </si>
  <si>
    <t xml:space="preserve">(1,14+0,14)*0,6*2   </t>
  </si>
  <si>
    <t xml:space="preserve">"pohľad juhovýchodný"   </t>
  </si>
  <si>
    <t xml:space="preserve">29,3*0,6   </t>
  </si>
  <si>
    <t xml:space="preserve">"pohľad severovýchodný"   </t>
  </si>
  <si>
    <t xml:space="preserve">"pohľad juhozápadný"   </t>
  </si>
  <si>
    <t xml:space="preserve">"markíza"   </t>
  </si>
  <si>
    <t xml:space="preserve">4,125*3,635   </t>
  </si>
  <si>
    <t xml:space="preserve">(3,635+4,125+3,635)*0,625   </t>
  </si>
  <si>
    <t xml:space="preserve">"vonkajšia stena pri schodisku"   </t>
  </si>
  <si>
    <t xml:space="preserve">(5,4+0,2)*2*6,925   </t>
  </si>
  <si>
    <t xml:space="preserve">977,241*8   </t>
  </si>
  <si>
    <t xml:space="preserve">20,02*8,78   </t>
  </si>
  <si>
    <t xml:space="preserve">(1,14+0,14)*8,78*2   </t>
  </si>
  <si>
    <t xml:space="preserve">29,3*8,78   </t>
  </si>
  <si>
    <t xml:space="preserve">"stena pri ext. schodisku"   </t>
  </si>
  <si>
    <t xml:space="preserve">(5,4+1,0)*2*6,93   </t>
  </si>
  <si>
    <t xml:space="preserve">Priečka SDK hr. 100 mm dvojito opláštená doskami Habito 12.5 mm s tep. izoláciou Isover Piano hr. 50 mm, R-CW 50, EI 60, 57 dB, RC3 vrátane prepáskovania, prestierkovania a prebrúsenia spojov </t>
  </si>
  <si>
    <t xml:space="preserve">D+M fasádny panel TOP-KIMALL hr. 145 mm + systémové kotvenie (impregnované hranoly, hydroizolácia, kotvenie, pozinkované doštičky)  </t>
  </si>
  <si>
    <t xml:space="preserve">Priečka SDK hr. 150 mm dvojito opláštená doskami Habito 12.5 mm s tep. izoláciou Isover Piano hr. 100 mm, 2x R-CW 50, EI 90, 59 dB, RC3 vrátane prepáskovania, prestierkovania a prebrúsenia spojov  </t>
  </si>
  <si>
    <t xml:space="preserve">Akustický podhľad - systém Rigiton 8-15-20 super + SDKMA12,5 (modrá akustická)   </t>
  </si>
  <si>
    <t xml:space="preserve">Obklad stĺpov sadrokartónom 2x Habito, doska 12,5 mm, RC3 vrátane prepráskovania, prestierkovania a prebrúsenia spojov   </t>
  </si>
  <si>
    <t xml:space="preserve">D+M oceľové schodiskové interiérové zábradlie dĺ. 4614,0 mm, výplň ťahokov, RAL 9005   </t>
  </si>
  <si>
    <t xml:space="preserve">D+M oceľové schodiskové interiérové zábradlie dĺ. 3974,0 mm, výplň ťahokov, RAL 9005   </t>
  </si>
  <si>
    <t xml:space="preserve">Nápis na fasáde "ZŠ ODBORÁRSKA", omietka, farba biela     </t>
  </si>
  <si>
    <t xml:space="preserve">Tapety s náterom - StoTex Classic 215 S + StoPuran Satin (vysoko chemicky a mechanicky odolná) </t>
  </si>
  <si>
    <t>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</si>
</sst>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"/>
    <numFmt numFmtId="165" formatCode="#,##0.000"/>
    <numFmt numFmtId="166" formatCode="#,##0.00000"/>
    <numFmt numFmtId="167" formatCode="#,##0\_x0000_"/>
    <numFmt numFmtId="168" formatCode="#,##0.0"/>
    <numFmt numFmtId="169" formatCode="#,##0.0000"/>
    <numFmt numFmtId="170" formatCode="#,##0.000;\-#,##0.000"/>
  </numFmts>
  <fonts count="4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8"/>
      <color indexed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238"/>
    </font>
    <font>
      <b/>
      <sz val="10"/>
      <name val="Arial CE"/>
      <charset val="238"/>
    </font>
    <font>
      <b/>
      <sz val="14"/>
      <color indexed="10"/>
      <name val="Arial CE"/>
      <charset val="238"/>
    </font>
    <font>
      <b/>
      <sz val="8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sz val="8"/>
      <color indexed="20"/>
      <name val="Arial CE"/>
      <charset val="238"/>
    </font>
    <font>
      <sz val="8"/>
      <color indexed="18"/>
      <name val="Arial CE"/>
      <charset val="238"/>
    </font>
    <font>
      <b/>
      <sz val="8"/>
      <color rgb="FF0000FF"/>
      <name val="Arial"/>
      <family val="2"/>
      <charset val="238"/>
    </font>
    <font>
      <b/>
      <sz val="8"/>
      <color rgb="FF800080"/>
      <name val="Arial"/>
      <family val="2"/>
      <charset val="238"/>
    </font>
    <font>
      <b/>
      <u/>
      <sz val="8"/>
      <color rgb="FFFA0000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6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8" fillId="16" borderId="1" applyNumberFormat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17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7" applyNumberFormat="0" applyAlignment="0" applyProtection="0"/>
    <xf numFmtId="0" fontId="28" fillId="19" borderId="7" applyNumberFormat="0" applyAlignment="0" applyProtection="0"/>
    <xf numFmtId="0" fontId="29" fillId="19" borderId="8" applyNumberFormat="0" applyAlignment="0" applyProtection="0"/>
    <xf numFmtId="0" fontId="30" fillId="0" borderId="0" applyNumberFormat="0" applyFill="0" applyBorder="0" applyAlignment="0" applyProtection="0"/>
    <xf numFmtId="0" fontId="31" fillId="3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3" borderId="0" applyNumberFormat="0" applyBorder="0" applyAlignment="0" applyProtection="0"/>
    <xf numFmtId="0" fontId="42" fillId="0" borderId="0" applyNumberFormat="0" applyFill="0" applyBorder="0" applyAlignment="0" applyProtection="0"/>
  </cellStyleXfs>
  <cellXfs count="252">
    <xf numFmtId="0" fontId="0" fillId="0" borderId="0" xfId="0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0" fillId="0" borderId="0" xfId="0" applyProtection="1">
      <protection locked="0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0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4" fillId="0" borderId="16" xfId="0" applyNumberFormat="1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7" xfId="0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23" xfId="0" applyNumberFormat="1" applyFont="1" applyBorder="1" applyAlignment="1">
      <alignment vertical="center"/>
    </xf>
    <xf numFmtId="164" fontId="4" fillId="0" borderId="24" xfId="0" applyNumberFormat="1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164" fontId="4" fillId="0" borderId="26" xfId="0" applyNumberFormat="1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24" xfId="0" applyFont="1" applyBorder="1" applyAlignment="1">
      <alignment vertical="center"/>
    </xf>
    <xf numFmtId="164" fontId="4" fillId="0" borderId="25" xfId="0" applyNumberFormat="1" applyFont="1" applyBorder="1" applyAlignment="1">
      <alignment vertical="center"/>
    </xf>
    <xf numFmtId="49" fontId="4" fillId="0" borderId="2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3" fontId="0" fillId="0" borderId="37" xfId="0" applyNumberFormat="1" applyBorder="1" applyAlignment="1">
      <alignment vertical="center"/>
    </xf>
    <xf numFmtId="3" fontId="0" fillId="0" borderId="38" xfId="0" applyNumberFormat="1" applyBorder="1" applyAlignment="1">
      <alignment vertical="center"/>
    </xf>
    <xf numFmtId="167" fontId="8" fillId="0" borderId="39" xfId="0" applyNumberFormat="1" applyFont="1" applyBorder="1" applyAlignment="1">
      <alignment horizontal="right" vertical="center" wrapText="1"/>
    </xf>
    <xf numFmtId="4" fontId="8" fillId="0" borderId="40" xfId="0" applyNumberFormat="1" applyFont="1" applyBorder="1" applyAlignment="1">
      <alignment horizontal="right" vertical="center" wrapText="1"/>
    </xf>
    <xf numFmtId="3" fontId="0" fillId="0" borderId="39" xfId="0" applyNumberFormat="1" applyBorder="1" applyAlignment="1">
      <alignment vertical="center"/>
    </xf>
    <xf numFmtId="3" fontId="0" fillId="0" borderId="40" xfId="0" applyNumberFormat="1" applyBorder="1" applyAlignment="1">
      <alignment vertical="center"/>
    </xf>
    <xf numFmtId="3" fontId="8" fillId="0" borderId="38" xfId="0" applyNumberFormat="1" applyFont="1" applyBorder="1" applyAlignment="1">
      <alignment vertical="center" wrapText="1"/>
    </xf>
    <xf numFmtId="4" fontId="8" fillId="0" borderId="38" xfId="0" applyNumberFormat="1" applyFont="1" applyBorder="1" applyAlignment="1">
      <alignment horizontal="right" vertical="center" wrapText="1"/>
    </xf>
    <xf numFmtId="3" fontId="0" fillId="0" borderId="41" xfId="0" applyNumberFormat="1" applyBorder="1" applyAlignment="1">
      <alignment vertical="center"/>
    </xf>
    <xf numFmtId="164" fontId="7" fillId="0" borderId="30" xfId="0" applyNumberFormat="1" applyFont="1" applyBorder="1" applyAlignment="1">
      <alignment vertical="center" wrapText="1"/>
    </xf>
    <xf numFmtId="0" fontId="9" fillId="0" borderId="32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1" fontId="3" fillId="0" borderId="42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4" fontId="8" fillId="0" borderId="23" xfId="0" applyNumberFormat="1" applyFont="1" applyBorder="1" applyAlignment="1">
      <alignment horizontal="right" vertical="center" wrapText="1"/>
    </xf>
    <xf numFmtId="49" fontId="3" fillId="0" borderId="43" xfId="0" applyNumberFormat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4" fontId="0" fillId="0" borderId="23" xfId="0" applyNumberFormat="1" applyBorder="1" applyAlignment="1">
      <alignment horizontal="right" vertical="center"/>
    </xf>
    <xf numFmtId="3" fontId="0" fillId="0" borderId="24" xfId="0" applyNumberFormat="1" applyBorder="1" applyAlignment="1">
      <alignment vertical="center"/>
    </xf>
    <xf numFmtId="0" fontId="11" fillId="0" borderId="24" xfId="0" applyFont="1" applyBorder="1" applyAlignment="1">
      <alignment horizontal="right" vertical="center"/>
    </xf>
    <xf numFmtId="10" fontId="11" fillId="0" borderId="25" xfId="0" applyNumberFormat="1" applyFont="1" applyBorder="1" applyAlignment="1">
      <alignment horizontal="left" vertical="center" wrapText="1"/>
    </xf>
    <xf numFmtId="0" fontId="3" fillId="0" borderId="43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1" fontId="3" fillId="0" borderId="44" xfId="0" applyNumberFormat="1" applyFont="1" applyBorder="1" applyAlignment="1">
      <alignment horizontal="center" vertical="center"/>
    </xf>
    <xf numFmtId="3" fontId="0" fillId="0" borderId="23" xfId="0" applyNumberFormat="1" applyBorder="1" applyAlignment="1">
      <alignment vertical="center"/>
    </xf>
    <xf numFmtId="0" fontId="10" fillId="0" borderId="23" xfId="0" applyFont="1" applyBorder="1" applyAlignment="1">
      <alignment vertical="center"/>
    </xf>
    <xf numFmtId="4" fontId="8" fillId="0" borderId="29" xfId="0" applyNumberFormat="1" applyFont="1" applyBorder="1" applyAlignment="1">
      <alignment horizontal="right" vertical="center" wrapText="1"/>
    </xf>
    <xf numFmtId="49" fontId="3" fillId="0" borderId="31" xfId="0" applyNumberFormat="1" applyFont="1" applyBorder="1" applyAlignment="1">
      <alignment vertical="center"/>
    </xf>
    <xf numFmtId="4" fontId="0" fillId="0" borderId="29" xfId="0" applyNumberFormat="1" applyBorder="1" applyAlignment="1">
      <alignment horizontal="right" vertical="center"/>
    </xf>
    <xf numFmtId="3" fontId="0" fillId="0" borderId="31" xfId="0" applyNumberFormat="1" applyBorder="1" applyAlignment="1">
      <alignment vertical="center"/>
    </xf>
    <xf numFmtId="1" fontId="3" fillId="0" borderId="45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4" fontId="8" fillId="0" borderId="46" xfId="0" applyNumberFormat="1" applyFont="1" applyBorder="1" applyAlignment="1">
      <alignment horizontal="right" vertical="center" wrapText="1"/>
    </xf>
    <xf numFmtId="49" fontId="3" fillId="0" borderId="14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horizontal="right" vertical="center" wrapText="1"/>
    </xf>
    <xf numFmtId="3" fontId="8" fillId="0" borderId="13" xfId="0" applyNumberFormat="1" applyFont="1" applyBorder="1" applyAlignment="1">
      <alignment vertical="center" wrapText="1"/>
    </xf>
    <xf numFmtId="0" fontId="7" fillId="0" borderId="9" xfId="0" applyFont="1" applyBorder="1" applyAlignment="1">
      <alignment vertical="top"/>
    </xf>
    <xf numFmtId="0" fontId="3" fillId="0" borderId="47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1" fontId="9" fillId="0" borderId="32" xfId="0" applyNumberFormat="1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69" fontId="3" fillId="0" borderId="31" xfId="0" applyNumberFormat="1" applyFont="1" applyBorder="1" applyAlignment="1">
      <alignment horizontal="right" vertical="center"/>
    </xf>
    <xf numFmtId="0" fontId="3" fillId="0" borderId="49" xfId="0" applyFont="1" applyBorder="1"/>
    <xf numFmtId="0" fontId="3" fillId="0" borderId="26" xfId="0" applyFont="1" applyBorder="1"/>
    <xf numFmtId="3" fontId="4" fillId="0" borderId="23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4" fontId="8" fillId="0" borderId="26" xfId="0" applyNumberFormat="1" applyFont="1" applyBorder="1" applyAlignment="1">
      <alignment horizontal="right" vertical="center" wrapText="1"/>
    </xf>
    <xf numFmtId="169" fontId="3" fillId="0" borderId="50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vertical="top"/>
    </xf>
    <xf numFmtId="0" fontId="3" fillId="0" borderId="16" xfId="0" applyFont="1" applyBorder="1" applyAlignment="1">
      <alignment vertical="center"/>
    </xf>
    <xf numFmtId="169" fontId="3" fillId="0" borderId="43" xfId="0" applyNumberFormat="1" applyFont="1" applyBorder="1" applyAlignment="1">
      <alignment horizontal="right" vertical="center"/>
    </xf>
    <xf numFmtId="0" fontId="7" fillId="0" borderId="40" xfId="0" applyFont="1" applyBorder="1" applyAlignment="1">
      <alignment vertical="center"/>
    </xf>
    <xf numFmtId="4" fontId="12" fillId="0" borderId="52" xfId="0" applyNumberFormat="1" applyFont="1" applyBorder="1" applyAlignment="1">
      <alignment horizontal="right" vertical="center" wrapText="1"/>
    </xf>
    <xf numFmtId="0" fontId="3" fillId="0" borderId="53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3" fillId="0" borderId="12" xfId="0" applyFont="1" applyBorder="1"/>
    <xf numFmtId="0" fontId="3" fillId="0" borderId="54" xfId="0" applyFont="1" applyBorder="1" applyAlignment="1">
      <alignment vertical="center"/>
    </xf>
    <xf numFmtId="0" fontId="3" fillId="0" borderId="46" xfId="0" applyFont="1" applyBorder="1"/>
    <xf numFmtId="0" fontId="3" fillId="0" borderId="41" xfId="0" applyFont="1" applyBorder="1" applyAlignment="1">
      <alignment vertical="center"/>
    </xf>
    <xf numFmtId="2" fontId="0" fillId="0" borderId="0" xfId="0" applyNumberFormat="1" applyProtection="1">
      <protection locked="0"/>
    </xf>
    <xf numFmtId="49" fontId="13" fillId="18" borderId="0" xfId="0" applyNumberFormat="1" applyFont="1" applyFill="1"/>
    <xf numFmtId="49" fontId="6" fillId="18" borderId="0" xfId="0" applyNumberFormat="1" applyFont="1" applyFill="1"/>
    <xf numFmtId="49" fontId="14" fillId="18" borderId="0" xfId="0" applyNumberFormat="1" applyFont="1" applyFill="1" applyAlignment="1">
      <alignment vertical="center"/>
    </xf>
    <xf numFmtId="0" fontId="4" fillId="24" borderId="0" xfId="0" applyFont="1" applyFill="1" applyAlignment="1">
      <alignment horizontal="left" vertical="center"/>
    </xf>
    <xf numFmtId="49" fontId="6" fillId="18" borderId="0" xfId="0" applyNumberFormat="1" applyFont="1" applyFill="1" applyAlignment="1">
      <alignment vertical="center"/>
    </xf>
    <xf numFmtId="49" fontId="4" fillId="18" borderId="0" xfId="0" applyNumberFormat="1" applyFont="1" applyFill="1" applyAlignment="1">
      <alignment horizontal="center" vertical="center"/>
    </xf>
    <xf numFmtId="0" fontId="4" fillId="24" borderId="0" xfId="0" applyFont="1" applyFill="1" applyAlignment="1">
      <alignment vertical="center"/>
    </xf>
    <xf numFmtId="0" fontId="0" fillId="24" borderId="0" xfId="0" applyFill="1" applyAlignment="1">
      <alignment vertical="center"/>
    </xf>
    <xf numFmtId="49" fontId="4" fillId="18" borderId="0" xfId="0" applyNumberFormat="1" applyFont="1" applyFill="1" applyAlignment="1">
      <alignment vertical="center"/>
    </xf>
    <xf numFmtId="49" fontId="4" fillId="24" borderId="0" xfId="0" applyNumberFormat="1" applyFont="1" applyFill="1" applyAlignment="1">
      <alignment vertical="center"/>
    </xf>
    <xf numFmtId="49" fontId="4" fillId="18" borderId="0" xfId="0" applyNumberFormat="1" applyFont="1" applyFill="1" applyAlignment="1">
      <alignment horizontal="left" vertical="center"/>
    </xf>
    <xf numFmtId="49" fontId="4" fillId="25" borderId="55" xfId="0" applyNumberFormat="1" applyFont="1" applyFill="1" applyBorder="1" applyAlignment="1">
      <alignment horizontal="center" vertical="center" wrapText="1"/>
    </xf>
    <xf numFmtId="49" fontId="4" fillId="25" borderId="56" xfId="0" applyNumberFormat="1" applyFont="1" applyFill="1" applyBorder="1" applyAlignment="1">
      <alignment horizontal="center" vertical="center" wrapText="1"/>
    </xf>
    <xf numFmtId="49" fontId="4" fillId="25" borderId="57" xfId="0" applyNumberFormat="1" applyFont="1" applyFill="1" applyBorder="1" applyAlignment="1">
      <alignment horizontal="center" vertical="center" wrapText="1"/>
    </xf>
    <xf numFmtId="49" fontId="4" fillId="25" borderId="34" xfId="0" applyNumberFormat="1" applyFont="1" applyFill="1" applyBorder="1" applyAlignment="1">
      <alignment horizontal="center" vertical="center" wrapText="1"/>
    </xf>
    <xf numFmtId="1" fontId="4" fillId="25" borderId="45" xfId="0" applyNumberFormat="1" applyFont="1" applyFill="1" applyBorder="1" applyAlignment="1">
      <alignment horizontal="center" vertical="center" wrapText="1"/>
    </xf>
    <xf numFmtId="1" fontId="4" fillId="25" borderId="58" xfId="0" applyNumberFormat="1" applyFont="1" applyFill="1" applyBorder="1" applyAlignment="1">
      <alignment horizontal="center" vertical="center" wrapText="1"/>
    </xf>
    <xf numFmtId="1" fontId="4" fillId="25" borderId="59" xfId="0" applyNumberFormat="1" applyFont="1" applyFill="1" applyBorder="1" applyAlignment="1">
      <alignment horizontal="center" vertical="center" wrapText="1"/>
    </xf>
    <xf numFmtId="1" fontId="4" fillId="25" borderId="39" xfId="0" applyNumberFormat="1" applyFont="1" applyFill="1" applyBorder="1" applyAlignment="1">
      <alignment horizontal="center" vertical="center" wrapText="1"/>
    </xf>
    <xf numFmtId="0" fontId="0" fillId="24" borderId="0" xfId="0" applyFill="1"/>
    <xf numFmtId="167" fontId="36" fillId="0" borderId="0" xfId="0" applyNumberFormat="1" applyFont="1" applyAlignment="1">
      <alignment horizontal="center" vertical="center"/>
    </xf>
    <xf numFmtId="4" fontId="36" fillId="0" borderId="0" xfId="0" applyNumberFormat="1" applyFont="1" applyAlignment="1">
      <alignment horizontal="right" vertical="center"/>
    </xf>
    <xf numFmtId="165" fontId="36" fillId="0" borderId="0" xfId="0" applyNumberFormat="1" applyFont="1" applyAlignment="1">
      <alignment horizontal="right" vertical="center"/>
    </xf>
    <xf numFmtId="167" fontId="37" fillId="0" borderId="0" xfId="0" applyNumberFormat="1" applyFont="1" applyAlignment="1">
      <alignment horizontal="center" vertical="center"/>
    </xf>
    <xf numFmtId="4" fontId="37" fillId="0" borderId="0" xfId="0" applyNumberFormat="1" applyFont="1" applyAlignment="1">
      <alignment horizontal="right" vertical="center"/>
    </xf>
    <xf numFmtId="165" fontId="37" fillId="0" borderId="0" xfId="0" applyNumberFormat="1" applyFont="1" applyAlignment="1">
      <alignment horizontal="right" vertical="center"/>
    </xf>
    <xf numFmtId="4" fontId="38" fillId="0" borderId="0" xfId="0" applyNumberFormat="1" applyFont="1" applyAlignment="1">
      <alignment horizontal="right" vertical="center"/>
    </xf>
    <xf numFmtId="165" fontId="38" fillId="0" borderId="0" xfId="0" applyNumberFormat="1" applyFont="1" applyAlignment="1">
      <alignment horizontal="right" vertical="center"/>
    </xf>
    <xf numFmtId="0" fontId="3" fillId="0" borderId="0" xfId="0" applyFont="1" applyProtection="1">
      <protection locked="0"/>
    </xf>
    <xf numFmtId="49" fontId="4" fillId="18" borderId="0" xfId="0" applyNumberFormat="1" applyFont="1" applyFill="1"/>
    <xf numFmtId="0" fontId="3" fillId="24" borderId="0" xfId="0" applyFont="1" applyFill="1"/>
    <xf numFmtId="49" fontId="4" fillId="24" borderId="0" xfId="0" applyNumberFormat="1" applyFont="1" applyFill="1" applyAlignment="1">
      <alignment horizontal="left" vertical="center"/>
    </xf>
    <xf numFmtId="49" fontId="3" fillId="26" borderId="56" xfId="0" applyNumberFormat="1" applyFont="1" applyFill="1" applyBorder="1" applyAlignment="1">
      <alignment horizontal="center" vertical="center" wrapText="1"/>
    </xf>
    <xf numFmtId="49" fontId="4" fillId="25" borderId="35" xfId="0" applyNumberFormat="1" applyFont="1" applyFill="1" applyBorder="1" applyAlignment="1">
      <alignment horizontal="center" vertical="center" wrapText="1"/>
    </xf>
    <xf numFmtId="0" fontId="3" fillId="0" borderId="15" xfId="0" applyFont="1" applyBorder="1" applyProtection="1">
      <protection locked="0"/>
    </xf>
    <xf numFmtId="1" fontId="3" fillId="26" borderId="58" xfId="0" applyNumberFormat="1" applyFont="1" applyFill="1" applyBorder="1" applyAlignment="1">
      <alignment horizontal="center" vertical="center" wrapText="1"/>
    </xf>
    <xf numFmtId="1" fontId="4" fillId="25" borderId="40" xfId="0" applyNumberFormat="1" applyFont="1" applyFill="1" applyBorder="1" applyAlignment="1">
      <alignment horizontal="center" vertical="center" wrapText="1"/>
    </xf>
    <xf numFmtId="49" fontId="4" fillId="18" borderId="30" xfId="0" applyNumberFormat="1" applyFont="1" applyFill="1" applyBorder="1"/>
    <xf numFmtId="0" fontId="3" fillId="24" borderId="30" xfId="0" applyFont="1" applyFill="1" applyBorder="1"/>
    <xf numFmtId="0" fontId="3" fillId="24" borderId="31" xfId="0" applyFont="1" applyFill="1" applyBorder="1"/>
    <xf numFmtId="0" fontId="36" fillId="0" borderId="10" xfId="0" applyFont="1" applyBorder="1" applyAlignment="1">
      <alignment vertical="center"/>
    </xf>
    <xf numFmtId="167" fontId="36" fillId="0" borderId="10" xfId="0" applyNumberFormat="1" applyFont="1" applyBorder="1" applyAlignment="1">
      <alignment horizontal="center" vertical="center"/>
    </xf>
    <xf numFmtId="4" fontId="36" fillId="0" borderId="10" xfId="0" applyNumberFormat="1" applyFont="1" applyBorder="1" applyAlignment="1">
      <alignment horizontal="right" vertical="center"/>
    </xf>
    <xf numFmtId="165" fontId="36" fillId="0" borderId="10" xfId="0" applyNumberFormat="1" applyFont="1" applyBorder="1" applyAlignment="1">
      <alignment horizontal="right" vertical="center"/>
    </xf>
    <xf numFmtId="167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8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7" fontId="39" fillId="0" borderId="0" xfId="0" applyNumberFormat="1" applyFont="1" applyAlignment="1">
      <alignment horizontal="center" vertical="center"/>
    </xf>
    <xf numFmtId="49" fontId="39" fillId="0" borderId="0" xfId="0" applyNumberFormat="1" applyFont="1" applyAlignment="1">
      <alignment vertical="top"/>
    </xf>
    <xf numFmtId="0" fontId="39" fillId="0" borderId="0" xfId="0" applyFont="1" applyAlignment="1">
      <alignment vertical="center" wrapText="1"/>
    </xf>
    <xf numFmtId="165" fontId="39" fillId="0" borderId="0" xfId="0" applyNumberFormat="1" applyFont="1" applyAlignment="1">
      <alignment horizontal="right" vertical="center"/>
    </xf>
    <xf numFmtId="4" fontId="39" fillId="0" borderId="0" xfId="0" applyNumberFormat="1" applyFont="1" applyAlignment="1">
      <alignment horizontal="right" vertical="center"/>
    </xf>
    <xf numFmtId="166" fontId="39" fillId="0" borderId="0" xfId="0" applyNumberFormat="1" applyFont="1" applyAlignment="1">
      <alignment horizontal="right" vertical="center"/>
    </xf>
    <xf numFmtId="167" fontId="39" fillId="0" borderId="0" xfId="0" applyNumberFormat="1" applyFont="1" applyAlignment="1">
      <alignment horizontal="right" vertical="center"/>
    </xf>
    <xf numFmtId="168" fontId="40" fillId="0" borderId="0" xfId="0" applyNumberFormat="1" applyFont="1" applyAlignment="1">
      <alignment horizontal="right" vertical="center"/>
    </xf>
    <xf numFmtId="0" fontId="41" fillId="0" borderId="0" xfId="0" applyFont="1" applyAlignment="1">
      <alignment vertical="center"/>
    </xf>
    <xf numFmtId="167" fontId="39" fillId="27" borderId="0" xfId="0" applyNumberFormat="1" applyFont="1" applyFill="1" applyAlignment="1">
      <alignment horizontal="center" vertical="center"/>
    </xf>
    <xf numFmtId="49" fontId="39" fillId="27" borderId="0" xfId="0" applyNumberFormat="1" applyFont="1" applyFill="1" applyAlignment="1">
      <alignment vertical="top"/>
    </xf>
    <xf numFmtId="0" fontId="39" fillId="27" borderId="0" xfId="0" applyFont="1" applyFill="1" applyAlignment="1">
      <alignment vertical="center" wrapText="1"/>
    </xf>
    <xf numFmtId="165" fontId="39" fillId="27" borderId="0" xfId="0" applyNumberFormat="1" applyFont="1" applyFill="1" applyAlignment="1">
      <alignment horizontal="right" vertical="center"/>
    </xf>
    <xf numFmtId="167" fontId="1" fillId="27" borderId="0" xfId="0" applyNumberFormat="1" applyFont="1" applyFill="1" applyAlignment="1">
      <alignment horizontal="center" vertical="center"/>
    </xf>
    <xf numFmtId="49" fontId="1" fillId="27" borderId="0" xfId="0" applyNumberFormat="1" applyFont="1" applyFill="1" applyAlignment="1">
      <alignment vertical="top"/>
    </xf>
    <xf numFmtId="0" fontId="1" fillId="27" borderId="0" xfId="0" applyFont="1" applyFill="1" applyAlignment="1">
      <alignment vertical="center" wrapText="1"/>
    </xf>
    <xf numFmtId="165" fontId="1" fillId="27" borderId="0" xfId="0" applyNumberFormat="1" applyFont="1" applyFill="1" applyAlignment="1">
      <alignment horizontal="right" vertical="center"/>
    </xf>
    <xf numFmtId="167" fontId="1" fillId="28" borderId="0" xfId="0" applyNumberFormat="1" applyFont="1" applyFill="1" applyAlignment="1">
      <alignment horizontal="center" vertical="center"/>
    </xf>
    <xf numFmtId="49" fontId="1" fillId="28" borderId="0" xfId="0" applyNumberFormat="1" applyFont="1" applyFill="1" applyAlignment="1">
      <alignment vertical="top"/>
    </xf>
    <xf numFmtId="0" fontId="1" fillId="28" borderId="0" xfId="0" applyFont="1" applyFill="1" applyAlignment="1">
      <alignment vertical="center" wrapText="1"/>
    </xf>
    <xf numFmtId="165" fontId="1" fillId="28" borderId="0" xfId="0" applyNumberFormat="1" applyFont="1" applyFill="1" applyAlignment="1">
      <alignment horizontal="right" vertical="center"/>
    </xf>
    <xf numFmtId="4" fontId="1" fillId="28" borderId="0" xfId="0" applyNumberFormat="1" applyFont="1" applyFill="1" applyAlignment="1">
      <alignment horizontal="right" vertical="center"/>
    </xf>
    <xf numFmtId="166" fontId="1" fillId="28" borderId="0" xfId="0" applyNumberFormat="1" applyFont="1" applyFill="1" applyAlignment="1">
      <alignment horizontal="right" vertical="center"/>
    </xf>
    <xf numFmtId="168" fontId="1" fillId="28" borderId="0" xfId="0" applyNumberFormat="1" applyFont="1" applyFill="1" applyAlignment="1">
      <alignment horizontal="right" vertical="center"/>
    </xf>
    <xf numFmtId="49" fontId="1" fillId="28" borderId="0" xfId="0" applyNumberFormat="1" applyFont="1" applyFill="1" applyAlignment="1">
      <alignment vertical="center"/>
    </xf>
    <xf numFmtId="4" fontId="1" fillId="27" borderId="0" xfId="0" applyNumberFormat="1" applyFont="1" applyFill="1" applyAlignment="1">
      <alignment horizontal="right" vertical="center"/>
    </xf>
    <xf numFmtId="166" fontId="1" fillId="27" borderId="0" xfId="0" applyNumberFormat="1" applyFont="1" applyFill="1" applyAlignment="1">
      <alignment horizontal="right" vertical="center"/>
    </xf>
    <xf numFmtId="168" fontId="1" fillId="27" borderId="0" xfId="0" applyNumberFormat="1" applyFont="1" applyFill="1" applyAlignment="1">
      <alignment horizontal="right" vertical="center"/>
    </xf>
    <xf numFmtId="0" fontId="32" fillId="0" borderId="0" xfId="0" applyFont="1" applyAlignment="1" applyProtection="1">
      <alignment horizontal="left" wrapText="1"/>
      <protection locked="0"/>
    </xf>
    <xf numFmtId="0" fontId="33" fillId="0" borderId="0" xfId="0" applyFont="1" applyAlignment="1" applyProtection="1">
      <alignment horizontal="left" wrapText="1"/>
      <protection locked="0"/>
    </xf>
    <xf numFmtId="170" fontId="32" fillId="0" borderId="0" xfId="0" applyNumberFormat="1" applyFont="1" applyAlignment="1" applyProtection="1">
      <alignment horizontal="right"/>
      <protection locked="0"/>
    </xf>
    <xf numFmtId="170" fontId="33" fillId="0" borderId="0" xfId="0" applyNumberFormat="1" applyFont="1" applyAlignment="1" applyProtection="1">
      <alignment horizontal="right"/>
      <protection locked="0"/>
    </xf>
    <xf numFmtId="0" fontId="34" fillId="0" borderId="0" xfId="0" applyFont="1" applyAlignment="1" applyProtection="1">
      <alignment horizontal="left" wrapText="1"/>
      <protection locked="0"/>
    </xf>
    <xf numFmtId="0" fontId="35" fillId="0" borderId="0" xfId="0" applyFont="1" applyAlignment="1" applyProtection="1">
      <alignment horizontal="left" wrapText="1"/>
      <protection locked="0"/>
    </xf>
    <xf numFmtId="170" fontId="34" fillId="0" borderId="0" xfId="0" applyNumberFormat="1" applyFont="1" applyAlignment="1" applyProtection="1">
      <alignment horizontal="right"/>
      <protection locked="0"/>
    </xf>
    <xf numFmtId="170" fontId="35" fillId="0" borderId="0" xfId="0" applyNumberFormat="1" applyFont="1" applyAlignment="1" applyProtection="1">
      <alignment horizontal="right"/>
      <protection locked="0"/>
    </xf>
    <xf numFmtId="0" fontId="34" fillId="28" borderId="0" xfId="0" applyFont="1" applyFill="1" applyAlignment="1" applyProtection="1">
      <alignment horizontal="left" wrapText="1"/>
      <protection locked="0"/>
    </xf>
    <xf numFmtId="170" fontId="34" fillId="28" borderId="0" xfId="0" applyNumberFormat="1" applyFont="1" applyFill="1" applyAlignment="1" applyProtection="1">
      <alignment horizontal="right"/>
      <protection locked="0"/>
    </xf>
    <xf numFmtId="0" fontId="32" fillId="28" borderId="0" xfId="0" applyFont="1" applyFill="1" applyAlignment="1" applyProtection="1">
      <alignment horizontal="left" wrapText="1"/>
      <protection locked="0"/>
    </xf>
    <xf numFmtId="170" fontId="32" fillId="28" borderId="0" xfId="0" applyNumberFormat="1" applyFont="1" applyFill="1" applyAlignment="1" applyProtection="1">
      <alignment horizontal="right"/>
      <protection locked="0"/>
    </xf>
    <xf numFmtId="0" fontId="33" fillId="28" borderId="0" xfId="0" applyFont="1" applyFill="1" applyAlignment="1" applyProtection="1">
      <alignment horizontal="left" wrapText="1"/>
      <protection locked="0"/>
    </xf>
    <xf numFmtId="170" fontId="33" fillId="28" borderId="0" xfId="0" applyNumberFormat="1" applyFont="1" applyFill="1" applyAlignment="1" applyProtection="1">
      <alignment horizontal="right"/>
      <protection locked="0"/>
    </xf>
    <xf numFmtId="167" fontId="39" fillId="28" borderId="0" xfId="0" applyNumberFormat="1" applyFont="1" applyFill="1" applyAlignment="1">
      <alignment horizontal="center" vertical="center"/>
    </xf>
    <xf numFmtId="49" fontId="39" fillId="28" borderId="0" xfId="0" applyNumberFormat="1" applyFont="1" applyFill="1" applyAlignment="1">
      <alignment vertical="top"/>
    </xf>
    <xf numFmtId="0" fontId="39" fillId="28" borderId="0" xfId="0" applyFont="1" applyFill="1" applyAlignment="1">
      <alignment vertical="center" wrapText="1"/>
    </xf>
    <xf numFmtId="165" fontId="39" fillId="28" borderId="0" xfId="0" applyNumberFormat="1" applyFont="1" applyFill="1" applyAlignment="1">
      <alignment horizontal="right" vertical="center"/>
    </xf>
    <xf numFmtId="49" fontId="1" fillId="27" borderId="0" xfId="0" applyNumberFormat="1" applyFont="1" applyFill="1" applyAlignment="1">
      <alignment vertical="center"/>
    </xf>
    <xf numFmtId="167" fontId="1" fillId="29" borderId="0" xfId="0" applyNumberFormat="1" applyFont="1" applyFill="1" applyAlignment="1">
      <alignment horizontal="center" vertical="center"/>
    </xf>
    <xf numFmtId="49" fontId="1" fillId="29" borderId="0" xfId="0" applyNumberFormat="1" applyFont="1" applyFill="1" applyAlignment="1">
      <alignment vertical="top"/>
    </xf>
    <xf numFmtId="0" fontId="1" fillId="29" borderId="0" xfId="0" applyFont="1" applyFill="1" applyAlignment="1">
      <alignment vertical="center" wrapText="1"/>
    </xf>
    <xf numFmtId="165" fontId="1" fillId="29" borderId="0" xfId="0" applyNumberFormat="1" applyFont="1" applyFill="1" applyAlignment="1">
      <alignment horizontal="right" vertical="center"/>
    </xf>
    <xf numFmtId="0" fontId="4" fillId="27" borderId="0" xfId="0" applyFont="1" applyFill="1" applyAlignment="1" applyProtection="1">
      <alignment horizontal="left" wrapText="1"/>
      <protection locked="0"/>
    </xf>
    <xf numFmtId="0" fontId="4" fillId="28" borderId="0" xfId="0" applyFont="1" applyFill="1" applyAlignment="1" applyProtection="1">
      <alignment horizontal="center" wrapText="1"/>
      <protection locked="0"/>
    </xf>
    <xf numFmtId="49" fontId="1" fillId="29" borderId="0" xfId="0" applyNumberFormat="1" applyFont="1" applyFill="1" applyAlignment="1">
      <alignment vertical="center"/>
    </xf>
    <xf numFmtId="0" fontId="32" fillId="27" borderId="0" xfId="0" applyFont="1" applyFill="1" applyAlignment="1" applyProtection="1">
      <alignment horizontal="left" wrapText="1"/>
      <protection locked="0"/>
    </xf>
    <xf numFmtId="170" fontId="32" fillId="27" borderId="0" xfId="0" applyNumberFormat="1" applyFont="1" applyFill="1" applyAlignment="1" applyProtection="1">
      <alignment horizontal="right"/>
      <protection locked="0"/>
    </xf>
    <xf numFmtId="0" fontId="33" fillId="27" borderId="0" xfId="0" applyFont="1" applyFill="1" applyAlignment="1" applyProtection="1">
      <alignment horizontal="left" wrapText="1"/>
      <protection locked="0"/>
    </xf>
    <xf numFmtId="170" fontId="33" fillId="27" borderId="0" xfId="0" applyNumberFormat="1" applyFont="1" applyFill="1" applyAlignment="1" applyProtection="1">
      <alignment horizontal="right"/>
      <protection locked="0"/>
    </xf>
    <xf numFmtId="4" fontId="1" fillId="29" borderId="0" xfId="0" applyNumberFormat="1" applyFont="1" applyFill="1" applyAlignment="1">
      <alignment horizontal="right" vertical="center"/>
    </xf>
    <xf numFmtId="166" fontId="1" fillId="29" borderId="0" xfId="0" applyNumberFormat="1" applyFont="1" applyFill="1" applyAlignment="1">
      <alignment horizontal="right" vertical="center"/>
    </xf>
    <xf numFmtId="168" fontId="40" fillId="29" borderId="0" xfId="0" applyNumberFormat="1" applyFont="1" applyFill="1" applyAlignment="1">
      <alignment horizontal="right" vertical="center"/>
    </xf>
    <xf numFmtId="168" fontId="40" fillId="27" borderId="0" xfId="0" applyNumberFormat="1" applyFont="1" applyFill="1" applyAlignment="1">
      <alignment horizontal="right" vertical="center"/>
    </xf>
    <xf numFmtId="4" fontId="39" fillId="27" borderId="0" xfId="0" applyNumberFormat="1" applyFont="1" applyFill="1" applyAlignment="1">
      <alignment horizontal="right" vertical="center"/>
    </xf>
    <xf numFmtId="166" fontId="39" fillId="27" borderId="0" xfId="0" applyNumberFormat="1" applyFont="1" applyFill="1" applyAlignment="1">
      <alignment horizontal="right" vertical="center"/>
    </xf>
    <xf numFmtId="4" fontId="39" fillId="28" borderId="0" xfId="0" applyNumberFormat="1" applyFont="1" applyFill="1" applyAlignment="1">
      <alignment horizontal="right" vertical="center"/>
    </xf>
    <xf numFmtId="168" fontId="40" fillId="28" borderId="0" xfId="0" applyNumberFormat="1" applyFont="1" applyFill="1" applyAlignment="1">
      <alignment horizontal="right" vertical="center"/>
    </xf>
    <xf numFmtId="166" fontId="39" fillId="28" borderId="0" xfId="0" applyNumberFormat="1" applyFont="1" applyFill="1" applyAlignment="1">
      <alignment horizontal="right" vertical="center"/>
    </xf>
    <xf numFmtId="168" fontId="1" fillId="29" borderId="0" xfId="0" applyNumberFormat="1" applyFont="1" applyFill="1" applyAlignment="1">
      <alignment horizontal="righ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164" fontId="4" fillId="0" borderId="26" xfId="0" applyNumberFormat="1" applyFont="1" applyBorder="1" applyAlignment="1">
      <alignment horizontal="left" vertical="center" wrapText="1"/>
    </xf>
    <xf numFmtId="164" fontId="4" fillId="0" borderId="27" xfId="0" applyNumberFormat="1" applyFont="1" applyBorder="1" applyAlignment="1">
      <alignment horizontal="left" vertical="center" wrapText="1"/>
    </xf>
    <xf numFmtId="164" fontId="4" fillId="0" borderId="28" xfId="0" applyNumberFormat="1" applyFont="1" applyBorder="1" applyAlignment="1">
      <alignment horizontal="left" vertical="center" wrapText="1"/>
    </xf>
  </cellXfs>
  <cellStyles count="42">
    <cellStyle name="20 % - zvýraznenie1" xfId="1" xr:uid="{00000000-0005-0000-0000-000000000000}"/>
    <cellStyle name="20 % - zvýraznenie2" xfId="2" xr:uid="{00000000-0005-0000-0000-000001000000}"/>
    <cellStyle name="20 % - zvýraznenie3" xfId="3" xr:uid="{00000000-0005-0000-0000-000002000000}"/>
    <cellStyle name="20 % - zvýraznenie4" xfId="4" xr:uid="{00000000-0005-0000-0000-000003000000}"/>
    <cellStyle name="20 % - zvýraznenie5" xfId="5" xr:uid="{00000000-0005-0000-0000-000004000000}"/>
    <cellStyle name="20 % - zvýraznenie6" xfId="6" xr:uid="{00000000-0005-0000-0000-000005000000}"/>
    <cellStyle name="40 % - zvýraznenie1" xfId="7" xr:uid="{00000000-0005-0000-0000-000006000000}"/>
    <cellStyle name="40 % - zvýraznenie2" xfId="8" xr:uid="{00000000-0005-0000-0000-000007000000}"/>
    <cellStyle name="40 % - zvýraznenie3" xfId="9" xr:uid="{00000000-0005-0000-0000-000008000000}"/>
    <cellStyle name="40 % - zvýraznenie4" xfId="10" xr:uid="{00000000-0005-0000-0000-000009000000}"/>
    <cellStyle name="40 % - zvýraznenie5" xfId="11" xr:uid="{00000000-0005-0000-0000-00000A000000}"/>
    <cellStyle name="40 % - zvýraznenie6" xfId="12" xr:uid="{00000000-0005-0000-0000-00000B000000}"/>
    <cellStyle name="60 % - zvýraznenie1" xfId="13" xr:uid="{00000000-0005-0000-0000-00000C000000}"/>
    <cellStyle name="60 % - zvýraznenie2" xfId="14" xr:uid="{00000000-0005-0000-0000-00000D000000}"/>
    <cellStyle name="60 % - zvýraznenie3" xfId="15" xr:uid="{00000000-0005-0000-0000-00000E000000}"/>
    <cellStyle name="60 % - zvýraznenie4" xfId="16" xr:uid="{00000000-0005-0000-0000-00000F000000}"/>
    <cellStyle name="60 % - zvýraznenie5" xfId="17" xr:uid="{00000000-0005-0000-0000-000010000000}"/>
    <cellStyle name="60 % - zvýraznenie6" xfId="18" xr:uid="{00000000-0005-0000-0000-000011000000}"/>
    <cellStyle name="Dobrá" xfId="19" xr:uid="{00000000-0005-0000-0000-000012000000}"/>
    <cellStyle name="Kontrolná bunka" xfId="20" xr:uid="{00000000-0005-0000-0000-000013000000}"/>
    <cellStyle name="Nadpis 1" xfId="21" xr:uid="{00000000-0005-0000-0000-000014000000}"/>
    <cellStyle name="Nadpis 2" xfId="22" xr:uid="{00000000-0005-0000-0000-000015000000}"/>
    <cellStyle name="Nadpis 3" xfId="23" xr:uid="{00000000-0005-0000-0000-000016000000}"/>
    <cellStyle name="Nadpis 4" xfId="24" xr:uid="{00000000-0005-0000-0000-000017000000}"/>
    <cellStyle name="Názov" xfId="41" builtinId="15" hidden="1"/>
    <cellStyle name="Neutrálna" xfId="25" xr:uid="{00000000-0005-0000-0000-000018000000}"/>
    <cellStyle name="Normálna" xfId="0" builtinId="0"/>
    <cellStyle name="Prepojená bunka" xfId="26" xr:uid="{00000000-0005-0000-0000-00001A000000}"/>
    <cellStyle name="Spolu" xfId="27" xr:uid="{00000000-0005-0000-0000-00001B000000}"/>
    <cellStyle name="Text upozornenia" xfId="28" xr:uid="{00000000-0005-0000-0000-00001C000000}"/>
    <cellStyle name="Titul" xfId="29" xr:uid="{00000000-0005-0000-0000-00001E000000}"/>
    <cellStyle name="Vstup" xfId="30" xr:uid="{00000000-0005-0000-0000-00001F000000}"/>
    <cellStyle name="Výpočet" xfId="31" xr:uid="{00000000-0005-0000-0000-000020000000}"/>
    <cellStyle name="Výstup" xfId="32" xr:uid="{00000000-0005-0000-0000-000021000000}"/>
    <cellStyle name="Vysvetľujúci text" xfId="33" xr:uid="{00000000-0005-0000-0000-000022000000}"/>
    <cellStyle name="Zlá" xfId="34" xr:uid="{00000000-0005-0000-0000-000023000000}"/>
    <cellStyle name="Zvýraznenie1" xfId="35" xr:uid="{00000000-0005-0000-0000-000024000000}"/>
    <cellStyle name="Zvýraznenie2" xfId="36" xr:uid="{00000000-0005-0000-0000-000025000000}"/>
    <cellStyle name="Zvýraznenie3" xfId="37" xr:uid="{00000000-0005-0000-0000-000026000000}"/>
    <cellStyle name="Zvýraznenie4" xfId="38" xr:uid="{00000000-0005-0000-0000-000027000000}"/>
    <cellStyle name="Zvýraznenie5" xfId="39" xr:uid="{00000000-0005-0000-0000-000028000000}"/>
    <cellStyle name="Zvýraznenie6" xfId="40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4"/>
  <sheetViews>
    <sheetView showGridLines="0" topLeftCell="A37" zoomScaleNormal="100" workbookViewId="0">
      <selection activeCell="R45" sqref="R45"/>
    </sheetView>
  </sheetViews>
  <sheetFormatPr defaultColWidth="9.109375" defaultRowHeight="13.2" x14ac:dyDescent="0.25"/>
  <cols>
    <col min="1" max="1" width="2.44140625" style="6" customWidth="1"/>
    <col min="2" max="2" width="1.88671875" style="6" customWidth="1"/>
    <col min="3" max="3" width="2.88671875" style="6" customWidth="1"/>
    <col min="4" max="4" width="6.6640625" style="6" customWidth="1"/>
    <col min="5" max="5" width="13.44140625" style="6" customWidth="1"/>
    <col min="6" max="6" width="0.44140625" style="6" customWidth="1"/>
    <col min="7" max="7" width="2.44140625" style="6" customWidth="1"/>
    <col min="8" max="8" width="2.6640625" style="6" customWidth="1"/>
    <col min="9" max="9" width="10.44140625" style="6" customWidth="1"/>
    <col min="10" max="10" width="13.44140625" style="6" customWidth="1"/>
    <col min="11" max="11" width="0.6640625" style="6" customWidth="1"/>
    <col min="12" max="12" width="2.44140625" style="6" customWidth="1"/>
    <col min="13" max="13" width="2.88671875" style="6" customWidth="1"/>
    <col min="14" max="14" width="2" style="6" customWidth="1"/>
    <col min="15" max="15" width="12.44140625" style="6" customWidth="1"/>
    <col min="16" max="16" width="3" style="6" customWidth="1"/>
    <col min="17" max="17" width="2" style="6" customWidth="1"/>
    <col min="18" max="18" width="13.44140625" style="6" customWidth="1"/>
    <col min="19" max="19" width="0.44140625" style="6" customWidth="1"/>
    <col min="20" max="16384" width="9.109375" style="6"/>
  </cols>
  <sheetData>
    <row r="1" spans="1:19" ht="12.75" hidden="1" customHeight="1" x14ac:dyDescent="0.25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9"/>
    </row>
    <row r="2" spans="1:19" ht="23.25" customHeight="1" x14ac:dyDescent="0.4">
      <c r="A2" s="7"/>
      <c r="B2" s="8"/>
      <c r="C2" s="8"/>
      <c r="D2" s="8"/>
      <c r="E2" s="8"/>
      <c r="F2" s="8"/>
      <c r="G2" s="10" t="s">
        <v>0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9"/>
    </row>
    <row r="3" spans="1:19" ht="12" hidden="1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</row>
    <row r="4" spans="1:19" ht="8.25" customHeight="1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6"/>
    </row>
    <row r="5" spans="1:19" ht="24" customHeight="1" x14ac:dyDescent="0.25">
      <c r="A5" s="17"/>
      <c r="B5" s="18" t="s">
        <v>1</v>
      </c>
      <c r="C5" s="18"/>
      <c r="D5" s="18"/>
      <c r="E5" s="240" t="s">
        <v>2</v>
      </c>
      <c r="F5" s="241"/>
      <c r="G5" s="241"/>
      <c r="H5" s="241"/>
      <c r="I5" s="241"/>
      <c r="J5" s="242"/>
      <c r="K5" s="18"/>
      <c r="L5" s="18"/>
      <c r="M5" s="18"/>
      <c r="N5" s="18"/>
      <c r="O5" s="18" t="s">
        <v>3</v>
      </c>
      <c r="P5" s="19" t="s">
        <v>4</v>
      </c>
      <c r="Q5" s="20"/>
      <c r="R5" s="21"/>
      <c r="S5" s="22"/>
    </row>
    <row r="6" spans="1:19" ht="17.25" hidden="1" customHeight="1" x14ac:dyDescent="0.25">
      <c r="A6" s="17"/>
      <c r="B6" s="18" t="s">
        <v>5</v>
      </c>
      <c r="C6" s="18"/>
      <c r="D6" s="18"/>
      <c r="E6" s="23" t="s">
        <v>6</v>
      </c>
      <c r="F6" s="18"/>
      <c r="G6" s="18"/>
      <c r="H6" s="18"/>
      <c r="I6" s="18"/>
      <c r="J6" s="24"/>
      <c r="K6" s="18"/>
      <c r="L6" s="18"/>
      <c r="M6" s="18"/>
      <c r="N6" s="18"/>
      <c r="O6" s="18"/>
      <c r="P6" s="25"/>
      <c r="Q6" s="26"/>
      <c r="R6" s="24"/>
      <c r="S6" s="22"/>
    </row>
    <row r="7" spans="1:19" ht="24" customHeight="1" x14ac:dyDescent="0.25">
      <c r="A7" s="17"/>
      <c r="B7" s="18" t="s">
        <v>7</v>
      </c>
      <c r="C7" s="18"/>
      <c r="D7" s="18"/>
      <c r="E7" s="243" t="s">
        <v>8</v>
      </c>
      <c r="F7" s="244"/>
      <c r="G7" s="244"/>
      <c r="H7" s="244"/>
      <c r="I7" s="244"/>
      <c r="J7" s="245"/>
      <c r="K7" s="18"/>
      <c r="L7" s="18"/>
      <c r="M7" s="18"/>
      <c r="N7" s="18"/>
      <c r="O7" s="18" t="s">
        <v>9</v>
      </c>
      <c r="P7" s="25" t="s">
        <v>10</v>
      </c>
      <c r="Q7" s="26"/>
      <c r="R7" s="24"/>
      <c r="S7" s="22"/>
    </row>
    <row r="8" spans="1:19" ht="17.25" hidden="1" customHeight="1" x14ac:dyDescent="0.25">
      <c r="A8" s="17"/>
      <c r="B8" s="18" t="s">
        <v>11</v>
      </c>
      <c r="C8" s="18"/>
      <c r="D8" s="18"/>
      <c r="E8" s="23" t="s">
        <v>12</v>
      </c>
      <c r="F8" s="18"/>
      <c r="G8" s="18"/>
      <c r="H8" s="18"/>
      <c r="I8" s="18"/>
      <c r="J8" s="24"/>
      <c r="K8" s="18"/>
      <c r="L8" s="18"/>
      <c r="M8" s="18"/>
      <c r="N8" s="18"/>
      <c r="O8" s="18"/>
      <c r="P8" s="25"/>
      <c r="Q8" s="26"/>
      <c r="R8" s="24"/>
      <c r="S8" s="22"/>
    </row>
    <row r="9" spans="1:19" ht="24" customHeight="1" x14ac:dyDescent="0.25">
      <c r="A9" s="17"/>
      <c r="B9" s="18" t="s">
        <v>13</v>
      </c>
      <c r="C9" s="18"/>
      <c r="D9" s="18"/>
      <c r="E9" s="246" t="s">
        <v>14</v>
      </c>
      <c r="F9" s="247"/>
      <c r="G9" s="247"/>
      <c r="H9" s="247"/>
      <c r="I9" s="247"/>
      <c r="J9" s="248"/>
      <c r="K9" s="18"/>
      <c r="L9" s="18"/>
      <c r="M9" s="18"/>
      <c r="N9" s="18"/>
      <c r="O9" s="18" t="s">
        <v>15</v>
      </c>
      <c r="P9" s="249" t="s">
        <v>10</v>
      </c>
      <c r="Q9" s="250"/>
      <c r="R9" s="251"/>
      <c r="S9" s="22"/>
    </row>
    <row r="10" spans="1:19" ht="17.25" hidden="1" customHeight="1" x14ac:dyDescent="0.25">
      <c r="A10" s="17"/>
      <c r="B10" s="18" t="s">
        <v>16</v>
      </c>
      <c r="C10" s="18"/>
      <c r="D10" s="18"/>
      <c r="E10" s="27" t="s">
        <v>17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6"/>
      <c r="Q10" s="26"/>
      <c r="R10" s="18"/>
      <c r="S10" s="22"/>
    </row>
    <row r="11" spans="1:19" ht="17.25" hidden="1" customHeight="1" x14ac:dyDescent="0.25">
      <c r="A11" s="17"/>
      <c r="B11" s="18" t="s">
        <v>18</v>
      </c>
      <c r="C11" s="18"/>
      <c r="D11" s="18"/>
      <c r="E11" s="27" t="s">
        <v>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26"/>
      <c r="Q11" s="26"/>
      <c r="R11" s="18"/>
      <c r="S11" s="22"/>
    </row>
    <row r="12" spans="1:19" ht="17.25" hidden="1" customHeight="1" x14ac:dyDescent="0.25">
      <c r="A12" s="17"/>
      <c r="B12" s="18" t="s">
        <v>19</v>
      </c>
      <c r="C12" s="18"/>
      <c r="D12" s="18"/>
      <c r="E12" s="27" t="s">
        <v>4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26"/>
      <c r="Q12" s="26"/>
      <c r="R12" s="18"/>
      <c r="S12" s="22"/>
    </row>
    <row r="13" spans="1:19" ht="17.25" hidden="1" customHeight="1" x14ac:dyDescent="0.25">
      <c r="A13" s="17"/>
      <c r="B13" s="18"/>
      <c r="C13" s="18"/>
      <c r="D13" s="18"/>
      <c r="E13" s="27" t="s">
        <v>4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26"/>
      <c r="Q13" s="26"/>
      <c r="R13" s="18"/>
      <c r="S13" s="22"/>
    </row>
    <row r="14" spans="1:19" ht="17.25" hidden="1" customHeight="1" x14ac:dyDescent="0.25">
      <c r="A14" s="17"/>
      <c r="B14" s="18"/>
      <c r="C14" s="18"/>
      <c r="D14" s="18"/>
      <c r="E14" s="27" t="s">
        <v>4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26"/>
      <c r="Q14" s="26"/>
      <c r="R14" s="18"/>
      <c r="S14" s="22"/>
    </row>
    <row r="15" spans="1:19" ht="17.25" hidden="1" customHeight="1" x14ac:dyDescent="0.25">
      <c r="A15" s="17"/>
      <c r="B15" s="18"/>
      <c r="C15" s="18"/>
      <c r="D15" s="18"/>
      <c r="E15" s="27" t="s">
        <v>4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26"/>
      <c r="Q15" s="26"/>
      <c r="R15" s="18"/>
      <c r="S15" s="22"/>
    </row>
    <row r="16" spans="1:19" ht="17.25" hidden="1" customHeight="1" x14ac:dyDescent="0.25">
      <c r="A16" s="17"/>
      <c r="B16" s="18"/>
      <c r="C16" s="18"/>
      <c r="D16" s="18"/>
      <c r="E16" s="27" t="s">
        <v>4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26"/>
      <c r="Q16" s="26"/>
      <c r="R16" s="18"/>
      <c r="S16" s="22"/>
    </row>
    <row r="17" spans="1:19" ht="17.25" hidden="1" customHeight="1" x14ac:dyDescent="0.25">
      <c r="A17" s="17"/>
      <c r="B17" s="18"/>
      <c r="C17" s="18"/>
      <c r="D17" s="18"/>
      <c r="E17" s="27" t="s">
        <v>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6"/>
      <c r="Q17" s="26"/>
      <c r="R17" s="18"/>
      <c r="S17" s="22"/>
    </row>
    <row r="18" spans="1:19" ht="17.25" hidden="1" customHeight="1" x14ac:dyDescent="0.25">
      <c r="A18" s="17"/>
      <c r="B18" s="18"/>
      <c r="C18" s="18"/>
      <c r="D18" s="18"/>
      <c r="E18" s="27" t="s">
        <v>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26"/>
      <c r="Q18" s="26"/>
      <c r="R18" s="18"/>
      <c r="S18" s="22"/>
    </row>
    <row r="19" spans="1:19" ht="17.25" hidden="1" customHeight="1" x14ac:dyDescent="0.25">
      <c r="A19" s="17"/>
      <c r="B19" s="18"/>
      <c r="C19" s="18"/>
      <c r="D19" s="18"/>
      <c r="E19" s="27" t="s">
        <v>4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26"/>
      <c r="Q19" s="26"/>
      <c r="R19" s="18"/>
      <c r="S19" s="22"/>
    </row>
    <row r="20" spans="1:19" ht="17.25" hidden="1" customHeight="1" x14ac:dyDescent="0.25">
      <c r="A20" s="17"/>
      <c r="B20" s="18"/>
      <c r="C20" s="18"/>
      <c r="D20" s="18"/>
      <c r="E20" s="27" t="s">
        <v>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26"/>
      <c r="Q20" s="26"/>
      <c r="R20" s="18"/>
      <c r="S20" s="22"/>
    </row>
    <row r="21" spans="1:19" ht="17.25" hidden="1" customHeight="1" x14ac:dyDescent="0.25">
      <c r="A21" s="17"/>
      <c r="B21" s="18"/>
      <c r="C21" s="18"/>
      <c r="D21" s="18"/>
      <c r="E21" s="27" t="s">
        <v>4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26"/>
      <c r="Q21" s="26"/>
      <c r="R21" s="18"/>
      <c r="S21" s="22"/>
    </row>
    <row r="22" spans="1:19" ht="17.25" hidden="1" customHeight="1" x14ac:dyDescent="0.25">
      <c r="A22" s="17"/>
      <c r="B22" s="18"/>
      <c r="C22" s="18"/>
      <c r="D22" s="18"/>
      <c r="E22" s="27" t="s">
        <v>4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26"/>
      <c r="Q22" s="26"/>
      <c r="R22" s="18"/>
      <c r="S22" s="22"/>
    </row>
    <row r="23" spans="1:19" ht="17.25" hidden="1" customHeight="1" x14ac:dyDescent="0.25">
      <c r="A23" s="17"/>
      <c r="B23" s="18"/>
      <c r="C23" s="18"/>
      <c r="D23" s="18"/>
      <c r="E23" s="27" t="s">
        <v>4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26"/>
      <c r="Q23" s="26"/>
      <c r="R23" s="18"/>
      <c r="S23" s="22"/>
    </row>
    <row r="24" spans="1:19" ht="17.25" hidden="1" customHeight="1" x14ac:dyDescent="0.25">
      <c r="A24" s="17"/>
      <c r="B24" s="18"/>
      <c r="C24" s="18"/>
      <c r="D24" s="18"/>
      <c r="E24" s="27" t="s">
        <v>4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26"/>
      <c r="Q24" s="26"/>
      <c r="R24" s="18"/>
      <c r="S24" s="22"/>
    </row>
    <row r="25" spans="1:19" ht="17.25" customHeight="1" x14ac:dyDescent="0.25">
      <c r="A25" s="17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 t="s">
        <v>20</v>
      </c>
      <c r="P25" s="18" t="s">
        <v>21</v>
      </c>
      <c r="Q25" s="18"/>
      <c r="R25" s="18"/>
      <c r="S25" s="22"/>
    </row>
    <row r="26" spans="1:19" ht="17.850000000000001" customHeight="1" x14ac:dyDescent="0.25">
      <c r="A26" s="17"/>
      <c r="B26" s="18" t="s">
        <v>22</v>
      </c>
      <c r="C26" s="18"/>
      <c r="D26" s="18"/>
      <c r="E26" s="19" t="s">
        <v>4</v>
      </c>
      <c r="F26" s="28"/>
      <c r="G26" s="28"/>
      <c r="H26" s="28"/>
      <c r="I26" s="28"/>
      <c r="J26" s="21"/>
      <c r="K26" s="18"/>
      <c r="L26" s="18"/>
      <c r="M26" s="18"/>
      <c r="N26" s="18"/>
      <c r="O26" s="29" t="s">
        <v>10</v>
      </c>
      <c r="P26" s="30" t="s">
        <v>10</v>
      </c>
      <c r="Q26" s="31"/>
      <c r="R26" s="32"/>
      <c r="S26" s="22"/>
    </row>
    <row r="27" spans="1:19" ht="17.850000000000001" customHeight="1" x14ac:dyDescent="0.25">
      <c r="A27" s="17"/>
      <c r="B27" s="18" t="s">
        <v>23</v>
      </c>
      <c r="C27" s="18"/>
      <c r="D27" s="18"/>
      <c r="E27" s="25" t="s">
        <v>10</v>
      </c>
      <c r="F27" s="18"/>
      <c r="G27" s="18"/>
      <c r="H27" s="18"/>
      <c r="I27" s="18"/>
      <c r="J27" s="24"/>
      <c r="K27" s="18"/>
      <c r="L27" s="18"/>
      <c r="M27" s="18"/>
      <c r="N27" s="18"/>
      <c r="O27" s="29" t="s">
        <v>10</v>
      </c>
      <c r="P27" s="30" t="s">
        <v>10</v>
      </c>
      <c r="Q27" s="31"/>
      <c r="R27" s="32"/>
      <c r="S27" s="22"/>
    </row>
    <row r="28" spans="1:19" ht="17.850000000000001" customHeight="1" x14ac:dyDescent="0.25">
      <c r="A28" s="17"/>
      <c r="B28" s="18" t="s">
        <v>24</v>
      </c>
      <c r="C28" s="18"/>
      <c r="D28" s="18"/>
      <c r="E28" s="25" t="s">
        <v>4</v>
      </c>
      <c r="F28" s="18"/>
      <c r="G28" s="18"/>
      <c r="H28" s="18"/>
      <c r="I28" s="18"/>
      <c r="J28" s="24"/>
      <c r="K28" s="18"/>
      <c r="L28" s="18"/>
      <c r="M28" s="18"/>
      <c r="N28" s="18"/>
      <c r="O28" s="29" t="s">
        <v>10</v>
      </c>
      <c r="P28" s="30" t="s">
        <v>10</v>
      </c>
      <c r="Q28" s="31"/>
      <c r="R28" s="32"/>
      <c r="S28" s="22"/>
    </row>
    <row r="29" spans="1:19" ht="17.850000000000001" customHeight="1" x14ac:dyDescent="0.25">
      <c r="A29" s="17"/>
      <c r="B29" s="18"/>
      <c r="C29" s="18"/>
      <c r="D29" s="18"/>
      <c r="E29" s="33" t="s">
        <v>10</v>
      </c>
      <c r="F29" s="34"/>
      <c r="G29" s="34"/>
      <c r="H29" s="34"/>
      <c r="I29" s="34"/>
      <c r="J29" s="35"/>
      <c r="K29" s="18"/>
      <c r="L29" s="18"/>
      <c r="M29" s="18"/>
      <c r="N29" s="18"/>
      <c r="O29" s="26"/>
      <c r="P29" s="26"/>
      <c r="Q29" s="26"/>
      <c r="R29" s="18"/>
      <c r="S29" s="22"/>
    </row>
    <row r="30" spans="1:19" ht="17.850000000000001" customHeight="1" x14ac:dyDescent="0.25">
      <c r="A30" s="17"/>
      <c r="B30" s="18"/>
      <c r="C30" s="18"/>
      <c r="D30" s="18"/>
      <c r="E30" s="26" t="s">
        <v>25</v>
      </c>
      <c r="F30" s="18"/>
      <c r="G30" s="18" t="s">
        <v>26</v>
      </c>
      <c r="H30" s="18"/>
      <c r="I30" s="18"/>
      <c r="J30" s="18"/>
      <c r="K30" s="18"/>
      <c r="L30" s="18"/>
      <c r="M30" s="18"/>
      <c r="N30" s="18"/>
      <c r="O30" s="26" t="s">
        <v>27</v>
      </c>
      <c r="P30" s="26"/>
      <c r="Q30" s="26"/>
      <c r="R30" s="36"/>
      <c r="S30" s="22"/>
    </row>
    <row r="31" spans="1:19" ht="17.850000000000001" customHeight="1" x14ac:dyDescent="0.25">
      <c r="A31" s="17"/>
      <c r="B31" s="18"/>
      <c r="C31" s="18"/>
      <c r="D31" s="18"/>
      <c r="E31" s="29" t="s">
        <v>10</v>
      </c>
      <c r="F31" s="18"/>
      <c r="G31" s="30" t="s">
        <v>10</v>
      </c>
      <c r="H31" s="37"/>
      <c r="I31" s="38"/>
      <c r="J31" s="18"/>
      <c r="K31" s="18"/>
      <c r="L31" s="18"/>
      <c r="M31" s="18"/>
      <c r="N31" s="18"/>
      <c r="O31" s="39" t="s">
        <v>28</v>
      </c>
      <c r="P31" s="26"/>
      <c r="Q31" s="26"/>
      <c r="R31" s="40"/>
      <c r="S31" s="22"/>
    </row>
    <row r="32" spans="1:19" ht="8.25" customHeight="1" x14ac:dyDescent="0.25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</row>
    <row r="33" spans="1:19" ht="20.25" customHeight="1" x14ac:dyDescent="0.25">
      <c r="A33" s="44"/>
      <c r="B33" s="45"/>
      <c r="C33" s="45"/>
      <c r="D33" s="45"/>
      <c r="E33" s="46" t="s">
        <v>29</v>
      </c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7"/>
    </row>
    <row r="34" spans="1:19" ht="20.25" customHeight="1" x14ac:dyDescent="0.25">
      <c r="A34" s="48" t="s">
        <v>30</v>
      </c>
      <c r="B34" s="49"/>
      <c r="C34" s="49"/>
      <c r="D34" s="50"/>
      <c r="E34" s="51" t="s">
        <v>31</v>
      </c>
      <c r="F34" s="50"/>
      <c r="G34" s="51" t="s">
        <v>32</v>
      </c>
      <c r="H34" s="49"/>
      <c r="I34" s="50"/>
      <c r="J34" s="51" t="s">
        <v>33</v>
      </c>
      <c r="K34" s="49"/>
      <c r="L34" s="51" t="s">
        <v>34</v>
      </c>
      <c r="M34" s="49"/>
      <c r="N34" s="49"/>
      <c r="O34" s="50"/>
      <c r="P34" s="51" t="s">
        <v>35</v>
      </c>
      <c r="Q34" s="49"/>
      <c r="R34" s="49"/>
      <c r="S34" s="52"/>
    </row>
    <row r="35" spans="1:19" ht="20.25" customHeight="1" x14ac:dyDescent="0.25">
      <c r="A35" s="53"/>
      <c r="B35" s="54"/>
      <c r="C35" s="54"/>
      <c r="D35" s="55">
        <v>0</v>
      </c>
      <c r="E35" s="56">
        <f>IF(D35=0,0,R47/D35)</f>
        <v>0</v>
      </c>
      <c r="F35" s="57"/>
      <c r="G35" s="58"/>
      <c r="H35" s="54"/>
      <c r="I35" s="55">
        <v>0</v>
      </c>
      <c r="J35" s="56">
        <f>IF(I35=0,0,R47/I35)</f>
        <v>0</v>
      </c>
      <c r="K35" s="59"/>
      <c r="L35" s="58"/>
      <c r="M35" s="54"/>
      <c r="N35" s="54"/>
      <c r="O35" s="55">
        <v>0</v>
      </c>
      <c r="P35" s="58"/>
      <c r="Q35" s="54"/>
      <c r="R35" s="60">
        <f>IF(O35=0,0,R47/O35)</f>
        <v>0</v>
      </c>
      <c r="S35" s="61"/>
    </row>
    <row r="36" spans="1:19" ht="20.25" customHeight="1" x14ac:dyDescent="0.25">
      <c r="A36" s="44"/>
      <c r="B36" s="45"/>
      <c r="C36" s="45"/>
      <c r="D36" s="45"/>
      <c r="E36" s="46" t="s">
        <v>36</v>
      </c>
      <c r="F36" s="45"/>
      <c r="G36" s="45"/>
      <c r="H36" s="45"/>
      <c r="I36" s="45"/>
      <c r="J36" s="62" t="s">
        <v>37</v>
      </c>
      <c r="K36" s="45"/>
      <c r="L36" s="45"/>
      <c r="M36" s="45"/>
      <c r="N36" s="45"/>
      <c r="O36" s="45"/>
      <c r="P36" s="45"/>
      <c r="Q36" s="45"/>
      <c r="R36" s="45"/>
      <c r="S36" s="47"/>
    </row>
    <row r="37" spans="1:19" ht="20.25" customHeight="1" x14ac:dyDescent="0.25">
      <c r="A37" s="63" t="s">
        <v>38</v>
      </c>
      <c r="B37" s="64"/>
      <c r="C37" s="65" t="s">
        <v>39</v>
      </c>
      <c r="D37" s="66"/>
      <c r="E37" s="66"/>
      <c r="F37" s="67"/>
      <c r="G37" s="63" t="s">
        <v>40</v>
      </c>
      <c r="H37" s="68"/>
      <c r="I37" s="65" t="s">
        <v>41</v>
      </c>
      <c r="J37" s="66"/>
      <c r="K37" s="66"/>
      <c r="L37" s="63" t="s">
        <v>42</v>
      </c>
      <c r="M37" s="68"/>
      <c r="N37" s="65" t="s">
        <v>43</v>
      </c>
      <c r="O37" s="66"/>
      <c r="P37" s="66"/>
      <c r="Q37" s="66"/>
      <c r="R37" s="66"/>
      <c r="S37" s="67"/>
    </row>
    <row r="38" spans="1:19" ht="20.25" customHeight="1" x14ac:dyDescent="0.25">
      <c r="A38" s="69">
        <v>1</v>
      </c>
      <c r="B38" s="70" t="s">
        <v>44</v>
      </c>
      <c r="C38" s="21"/>
      <c r="D38" s="71" t="s">
        <v>45</v>
      </c>
      <c r="E38" s="72">
        <f>SUMIF(Rozpocet!O5:O330,8,Rozpocet!I5:I330)</f>
        <v>0</v>
      </c>
      <c r="F38" s="73"/>
      <c r="G38" s="69">
        <v>8</v>
      </c>
      <c r="H38" s="74" t="s">
        <v>46</v>
      </c>
      <c r="I38" s="32"/>
      <c r="J38" s="75">
        <v>0</v>
      </c>
      <c r="K38" s="76"/>
      <c r="L38" s="69">
        <v>13</v>
      </c>
      <c r="M38" s="30" t="s">
        <v>47</v>
      </c>
      <c r="N38" s="37"/>
      <c r="O38" s="37"/>
      <c r="P38" s="77" t="str">
        <f>M48</f>
        <v>20</v>
      </c>
      <c r="Q38" s="78" t="s">
        <v>49</v>
      </c>
      <c r="R38" s="72">
        <v>0</v>
      </c>
      <c r="S38" s="79"/>
    </row>
    <row r="39" spans="1:19" ht="20.25" customHeight="1" x14ac:dyDescent="0.25">
      <c r="A39" s="69">
        <v>2</v>
      </c>
      <c r="B39" s="80"/>
      <c r="C39" s="35"/>
      <c r="D39" s="71" t="s">
        <v>50</v>
      </c>
      <c r="E39" s="72">
        <f>SUMIF(Rozpocet!O10:O330,4,Rozpocet!I10:I330)</f>
        <v>0</v>
      </c>
      <c r="F39" s="73"/>
      <c r="G39" s="69">
        <v>9</v>
      </c>
      <c r="H39" s="18" t="s">
        <v>51</v>
      </c>
      <c r="I39" s="71"/>
      <c r="J39" s="75">
        <v>0</v>
      </c>
      <c r="K39" s="76"/>
      <c r="L39" s="69">
        <v>14</v>
      </c>
      <c r="M39" s="30" t="s">
        <v>52</v>
      </c>
      <c r="N39" s="37"/>
      <c r="O39" s="37"/>
      <c r="P39" s="77" t="str">
        <f>M48</f>
        <v>20</v>
      </c>
      <c r="Q39" s="78" t="s">
        <v>49</v>
      </c>
      <c r="R39" s="72">
        <v>0</v>
      </c>
      <c r="S39" s="79"/>
    </row>
    <row r="40" spans="1:19" ht="20.25" customHeight="1" x14ac:dyDescent="0.25">
      <c r="A40" s="69">
        <v>3</v>
      </c>
      <c r="B40" s="70" t="s">
        <v>53</v>
      </c>
      <c r="C40" s="21"/>
      <c r="D40" s="71" t="s">
        <v>45</v>
      </c>
      <c r="E40" s="72">
        <f>SUMIF(Rozpocet!O11:O330,32,Rozpocet!I11:I330)</f>
        <v>0</v>
      </c>
      <c r="F40" s="73"/>
      <c r="G40" s="69">
        <v>10</v>
      </c>
      <c r="H40" s="74" t="s">
        <v>54</v>
      </c>
      <c r="I40" s="32"/>
      <c r="J40" s="75">
        <v>0</v>
      </c>
      <c r="K40" s="76"/>
      <c r="L40" s="69">
        <v>15</v>
      </c>
      <c r="M40" s="30" t="s">
        <v>55</v>
      </c>
      <c r="N40" s="37"/>
      <c r="O40" s="37"/>
      <c r="P40" s="77" t="str">
        <f>M48</f>
        <v>20</v>
      </c>
      <c r="Q40" s="78" t="s">
        <v>49</v>
      </c>
      <c r="R40" s="72">
        <v>0</v>
      </c>
      <c r="S40" s="79"/>
    </row>
    <row r="41" spans="1:19" ht="20.25" customHeight="1" x14ac:dyDescent="0.25">
      <c r="A41" s="69">
        <v>4</v>
      </c>
      <c r="B41" s="80"/>
      <c r="C41" s="35"/>
      <c r="D41" s="71" t="s">
        <v>50</v>
      </c>
      <c r="E41" s="72">
        <f>SUMIF(Rozpocet!O12:O330,16,Rozpocet!I12:I330)+SUMIF(Rozpocet!O12:O330,128,Rozpocet!I12:I330)</f>
        <v>0</v>
      </c>
      <c r="F41" s="73"/>
      <c r="G41" s="69">
        <v>11</v>
      </c>
      <c r="H41" s="74"/>
      <c r="I41" s="32"/>
      <c r="J41" s="75">
        <v>0</v>
      </c>
      <c r="K41" s="76"/>
      <c r="L41" s="69">
        <v>16</v>
      </c>
      <c r="M41" s="30" t="s">
        <v>56</v>
      </c>
      <c r="N41" s="37"/>
      <c r="O41" s="37"/>
      <c r="P41" s="77" t="str">
        <f>M48</f>
        <v>20</v>
      </c>
      <c r="Q41" s="78" t="s">
        <v>49</v>
      </c>
      <c r="R41" s="72">
        <v>0</v>
      </c>
      <c r="S41" s="79"/>
    </row>
    <row r="42" spans="1:19" ht="20.25" customHeight="1" x14ac:dyDescent="0.25">
      <c r="A42" s="69">
        <v>5</v>
      </c>
      <c r="B42" s="70" t="s">
        <v>57</v>
      </c>
      <c r="C42" s="21"/>
      <c r="D42" s="71" t="s">
        <v>45</v>
      </c>
      <c r="E42" s="72">
        <f>SUMIF(Rozpocet!O13:O330,256,Rozpocet!I13:I330)</f>
        <v>0</v>
      </c>
      <c r="F42" s="73"/>
      <c r="G42" s="81"/>
      <c r="H42" s="37"/>
      <c r="I42" s="32"/>
      <c r="J42" s="82"/>
      <c r="K42" s="76"/>
      <c r="L42" s="69">
        <v>17</v>
      </c>
      <c r="M42" s="30" t="s">
        <v>58</v>
      </c>
      <c r="N42" s="37"/>
      <c r="O42" s="37"/>
      <c r="P42" s="77" t="str">
        <f>M48</f>
        <v>20</v>
      </c>
      <c r="Q42" s="78" t="s">
        <v>49</v>
      </c>
      <c r="R42" s="72">
        <v>0</v>
      </c>
      <c r="S42" s="79"/>
    </row>
    <row r="43" spans="1:19" ht="20.25" customHeight="1" x14ac:dyDescent="0.25">
      <c r="A43" s="69">
        <v>6</v>
      </c>
      <c r="B43" s="80"/>
      <c r="C43" s="35"/>
      <c r="D43" s="71" t="s">
        <v>50</v>
      </c>
      <c r="E43" s="72">
        <f>SUMIF(Rozpocet!O14:O330,64,Rozpocet!I14:I330)</f>
        <v>0</v>
      </c>
      <c r="F43" s="73"/>
      <c r="G43" s="81"/>
      <c r="H43" s="37"/>
      <c r="I43" s="32"/>
      <c r="J43" s="82"/>
      <c r="K43" s="76"/>
      <c r="L43" s="69">
        <v>18</v>
      </c>
      <c r="M43" s="74" t="s">
        <v>59</v>
      </c>
      <c r="N43" s="37"/>
      <c r="O43" s="37"/>
      <c r="P43" s="37"/>
      <c r="Q43" s="37"/>
      <c r="R43" s="72">
        <f>SUMIF(Rozpocet!O14:O330,1024,Rozpocet!I14:I330)</f>
        <v>0</v>
      </c>
      <c r="S43" s="79"/>
    </row>
    <row r="44" spans="1:19" ht="20.25" customHeight="1" x14ac:dyDescent="0.25">
      <c r="A44" s="69">
        <v>7</v>
      </c>
      <c r="B44" s="83" t="s">
        <v>60</v>
      </c>
      <c r="C44" s="37"/>
      <c r="D44" s="32"/>
      <c r="E44" s="84">
        <f>SUM(E38:E43)</f>
        <v>0</v>
      </c>
      <c r="F44" s="85"/>
      <c r="G44" s="69">
        <v>12</v>
      </c>
      <c r="H44" s="83" t="s">
        <v>61</v>
      </c>
      <c r="I44" s="32"/>
      <c r="J44" s="86">
        <f>SUM(J38:J41)</f>
        <v>0</v>
      </c>
      <c r="K44" s="87"/>
      <c r="L44" s="69">
        <v>19</v>
      </c>
      <c r="M44" s="83" t="s">
        <v>62</v>
      </c>
      <c r="N44" s="37"/>
      <c r="O44" s="37"/>
      <c r="P44" s="37"/>
      <c r="Q44" s="79"/>
      <c r="R44" s="84">
        <f>SUM(R38:R43)</f>
        <v>0</v>
      </c>
      <c r="S44" s="47"/>
    </row>
    <row r="45" spans="1:19" ht="20.25" customHeight="1" x14ac:dyDescent="0.25">
      <c r="A45" s="88">
        <v>20</v>
      </c>
      <c r="B45" s="89" t="s">
        <v>63</v>
      </c>
      <c r="C45" s="90"/>
      <c r="D45" s="91"/>
      <c r="E45" s="92">
        <f>SUMIF(Rozpocet!O14:O330,512,Rozpocet!I14:I330)</f>
        <v>0</v>
      </c>
      <c r="F45" s="93"/>
      <c r="G45" s="88">
        <v>21</v>
      </c>
      <c r="H45" s="89" t="s">
        <v>64</v>
      </c>
      <c r="I45" s="91"/>
      <c r="J45" s="94">
        <v>0</v>
      </c>
      <c r="K45" s="95" t="str">
        <f>M48</f>
        <v>20</v>
      </c>
      <c r="L45" s="88">
        <v>22</v>
      </c>
      <c r="M45" s="89" t="s">
        <v>65</v>
      </c>
      <c r="N45" s="90"/>
      <c r="O45" s="42"/>
      <c r="P45" s="42"/>
      <c r="Q45" s="42"/>
      <c r="R45" s="92">
        <f>Rozpocet!I315</f>
        <v>0</v>
      </c>
      <c r="S45" s="43"/>
    </row>
    <row r="46" spans="1:19" ht="20.25" customHeight="1" x14ac:dyDescent="0.25">
      <c r="A46" s="96" t="s">
        <v>23</v>
      </c>
      <c r="B46" s="15"/>
      <c r="C46" s="15"/>
      <c r="D46" s="15"/>
      <c r="E46" s="15"/>
      <c r="F46" s="97"/>
      <c r="G46" s="98"/>
      <c r="H46" s="15"/>
      <c r="I46" s="15"/>
      <c r="J46" s="15"/>
      <c r="K46" s="15"/>
      <c r="L46" s="99" t="s">
        <v>66</v>
      </c>
      <c r="M46" s="50"/>
      <c r="N46" s="65" t="s">
        <v>67</v>
      </c>
      <c r="O46" s="49"/>
      <c r="P46" s="49"/>
      <c r="Q46" s="49"/>
      <c r="R46" s="49"/>
      <c r="S46" s="52"/>
    </row>
    <row r="47" spans="1:19" ht="20.25" customHeight="1" x14ac:dyDescent="0.25">
      <c r="A47" s="17"/>
      <c r="B47" s="18"/>
      <c r="C47" s="18"/>
      <c r="D47" s="18"/>
      <c r="E47" s="18"/>
      <c r="F47" s="24"/>
      <c r="G47" s="100"/>
      <c r="H47" s="18"/>
      <c r="I47" s="18"/>
      <c r="J47" s="18"/>
      <c r="K47" s="18"/>
      <c r="L47" s="69">
        <v>23</v>
      </c>
      <c r="M47" s="74" t="s">
        <v>68</v>
      </c>
      <c r="N47" s="37"/>
      <c r="O47" s="37"/>
      <c r="P47" s="37"/>
      <c r="Q47" s="79"/>
      <c r="R47" s="84">
        <f>ROUND(E44+J44+R44+E45+J45+R45,2)</f>
        <v>0</v>
      </c>
      <c r="S47" s="101">
        <f>E44+J44+R44+E45+J45+R45</f>
        <v>0</v>
      </c>
    </row>
    <row r="48" spans="1:19" ht="20.25" customHeight="1" x14ac:dyDescent="0.25">
      <c r="A48" s="102" t="s">
        <v>69</v>
      </c>
      <c r="B48" s="34"/>
      <c r="C48" s="34"/>
      <c r="D48" s="34"/>
      <c r="E48" s="34"/>
      <c r="F48" s="35"/>
      <c r="G48" s="103" t="s">
        <v>70</v>
      </c>
      <c r="H48" s="34"/>
      <c r="I48" s="34"/>
      <c r="J48" s="34"/>
      <c r="K48" s="34"/>
      <c r="L48" s="69">
        <v>24</v>
      </c>
      <c r="M48" s="104" t="s">
        <v>48</v>
      </c>
      <c r="N48" s="32" t="s">
        <v>49</v>
      </c>
      <c r="O48" s="105">
        <f>ROUND(R47-O49,2)</f>
        <v>0</v>
      </c>
      <c r="P48" s="34" t="s">
        <v>71</v>
      </c>
      <c r="Q48" s="34"/>
      <c r="R48" s="106">
        <f>ROUND(O48*M48/100,2)</f>
        <v>0</v>
      </c>
      <c r="S48" s="107">
        <f>O48*M48/100</f>
        <v>0</v>
      </c>
    </row>
    <row r="49" spans="1:19" ht="20.25" customHeight="1" thickBot="1" x14ac:dyDescent="0.3">
      <c r="A49" s="108" t="s">
        <v>22</v>
      </c>
      <c r="B49" s="28"/>
      <c r="C49" s="28"/>
      <c r="D49" s="28"/>
      <c r="E49" s="28"/>
      <c r="F49" s="21"/>
      <c r="G49" s="109"/>
      <c r="H49" s="28"/>
      <c r="I49" s="28"/>
      <c r="J49" s="28"/>
      <c r="K49" s="28"/>
      <c r="L49" s="69">
        <v>25</v>
      </c>
      <c r="M49" s="104" t="s">
        <v>48</v>
      </c>
      <c r="N49" s="32" t="s">
        <v>49</v>
      </c>
      <c r="O49" s="105">
        <f>ROUND(SUMIF(Rozpocet!N14:N330,M49,Rozpocet!I14:I330)+SUMIF(P38:P42,M49,R38:R42)+IF(K45=M49,J45,0),2)</f>
        <v>0</v>
      </c>
      <c r="P49" s="37" t="s">
        <v>71</v>
      </c>
      <c r="Q49" s="37"/>
      <c r="R49" s="72">
        <f>ROUND(O49*M49/100,2)</f>
        <v>0</v>
      </c>
      <c r="S49" s="110">
        <f>O49*M49/100</f>
        <v>0</v>
      </c>
    </row>
    <row r="50" spans="1:19" ht="20.25" customHeight="1" thickBot="1" x14ac:dyDescent="0.3">
      <c r="A50" s="17"/>
      <c r="B50" s="18"/>
      <c r="C50" s="18"/>
      <c r="D50" s="18"/>
      <c r="E50" s="18"/>
      <c r="F50" s="24"/>
      <c r="G50" s="100"/>
      <c r="H50" s="18"/>
      <c r="I50" s="18"/>
      <c r="J50" s="18"/>
      <c r="K50" s="18"/>
      <c r="L50" s="88">
        <v>26</v>
      </c>
      <c r="M50" s="111" t="s">
        <v>72</v>
      </c>
      <c r="N50" s="90"/>
      <c r="O50" s="90"/>
      <c r="P50" s="90"/>
      <c r="Q50" s="42"/>
      <c r="R50" s="112">
        <f>R47+R48+R49</f>
        <v>0</v>
      </c>
      <c r="S50" s="113"/>
    </row>
    <row r="51" spans="1:19" ht="20.25" customHeight="1" x14ac:dyDescent="0.25">
      <c r="A51" s="102" t="s">
        <v>73</v>
      </c>
      <c r="B51" s="34"/>
      <c r="C51" s="34"/>
      <c r="D51" s="34"/>
      <c r="E51" s="34"/>
      <c r="F51" s="35"/>
      <c r="G51" s="103" t="s">
        <v>70</v>
      </c>
      <c r="H51" s="34"/>
      <c r="I51" s="34"/>
      <c r="J51" s="34"/>
      <c r="K51" s="34"/>
      <c r="L51" s="99" t="s">
        <v>74</v>
      </c>
      <c r="M51" s="50"/>
      <c r="N51" s="65" t="s">
        <v>75</v>
      </c>
      <c r="O51" s="49"/>
      <c r="P51" s="49"/>
      <c r="Q51" s="49"/>
      <c r="R51" s="114"/>
      <c r="S51" s="52"/>
    </row>
    <row r="52" spans="1:19" ht="20.25" customHeight="1" x14ac:dyDescent="0.25">
      <c r="A52" s="108" t="s">
        <v>24</v>
      </c>
      <c r="B52" s="28"/>
      <c r="C52" s="28"/>
      <c r="D52" s="28"/>
      <c r="E52" s="28"/>
      <c r="F52" s="21"/>
      <c r="G52" s="109"/>
      <c r="H52" s="28"/>
      <c r="I52" s="28"/>
      <c r="J52" s="28"/>
      <c r="K52" s="28"/>
      <c r="L52" s="69">
        <v>27</v>
      </c>
      <c r="M52" s="74" t="s">
        <v>76</v>
      </c>
      <c r="N52" s="37"/>
      <c r="O52" s="37"/>
      <c r="P52" s="37"/>
      <c r="Q52" s="32"/>
      <c r="R52" s="72">
        <v>0</v>
      </c>
      <c r="S52" s="79"/>
    </row>
    <row r="53" spans="1:19" ht="20.25" customHeight="1" x14ac:dyDescent="0.25">
      <c r="A53" s="17"/>
      <c r="B53" s="18"/>
      <c r="C53" s="18"/>
      <c r="D53" s="18"/>
      <c r="E53" s="18"/>
      <c r="F53" s="24"/>
      <c r="G53" s="100"/>
      <c r="H53" s="18"/>
      <c r="I53" s="18"/>
      <c r="J53" s="18"/>
      <c r="K53" s="18"/>
      <c r="L53" s="69">
        <v>28</v>
      </c>
      <c r="M53" s="74" t="s">
        <v>77</v>
      </c>
      <c r="N53" s="37"/>
      <c r="O53" s="37"/>
      <c r="P53" s="37"/>
      <c r="Q53" s="32"/>
      <c r="R53" s="72">
        <v>0</v>
      </c>
      <c r="S53" s="79"/>
    </row>
    <row r="54" spans="1:19" ht="20.25" customHeight="1" x14ac:dyDescent="0.25">
      <c r="A54" s="115" t="s">
        <v>69</v>
      </c>
      <c r="B54" s="42"/>
      <c r="C54" s="42"/>
      <c r="D54" s="42"/>
      <c r="E54" s="42"/>
      <c r="F54" s="116"/>
      <c r="G54" s="117" t="s">
        <v>70</v>
      </c>
      <c r="H54" s="42"/>
      <c r="I54" s="42"/>
      <c r="J54" s="42"/>
      <c r="K54" s="42"/>
      <c r="L54" s="88">
        <v>29</v>
      </c>
      <c r="M54" s="89" t="s">
        <v>78</v>
      </c>
      <c r="N54" s="90"/>
      <c r="O54" s="90"/>
      <c r="P54" s="90"/>
      <c r="Q54" s="91"/>
      <c r="R54" s="56">
        <v>0</v>
      </c>
      <c r="S54" s="118"/>
    </row>
  </sheetData>
  <sheetProtection formatCells="0" formatColumns="0" formatRows="0" insertColumns="0" insertRows="0" insertHyperlinks="0" deleteColumns="0" deleteRows="0" sort="0" autoFilter="0" pivotTables="0"/>
  <mergeCells count="4">
    <mergeCell ref="E5:J5"/>
    <mergeCell ref="E7:J7"/>
    <mergeCell ref="E9:J9"/>
    <mergeCell ref="P9:R9"/>
  </mergeCells>
  <printOptions horizontalCentered="1" verticalCentered="1"/>
  <pageMargins left="0.59027779102325439" right="0.59027779102325439" top="0.90555554628372192" bottom="0.90555554628372192" header="0.51180553436279297" footer="0.51180553436279297"/>
  <pageSetup paperSize="9" scale="95" orientation="portrait" errors="blank" horizontalDpi="200" verticalDpi="200"/>
  <headerFooter alignWithMargins="0">
    <oddFooter>&amp;L&amp;6Zpracováno systémem KROS, tel. 02/717 512 84&amp;C&amp;"Arial CE"&amp;7  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showGridLines="0" workbookViewId="0">
      <pane ySplit="13" topLeftCell="A14" activePane="bottomLeft" state="frozen"/>
      <selection pane="bottomLeft" activeCell="C36" sqref="C36"/>
    </sheetView>
  </sheetViews>
  <sheetFormatPr defaultColWidth="9.109375" defaultRowHeight="13.2" x14ac:dyDescent="0.25"/>
  <cols>
    <col min="1" max="1" width="12.6640625" style="6" customWidth="1"/>
    <col min="2" max="2" width="55.6640625" style="6" customWidth="1"/>
    <col min="3" max="3" width="13.44140625" style="6" customWidth="1"/>
    <col min="4" max="5" width="13.88671875" style="6" hidden="1" customWidth="1"/>
    <col min="6" max="6" width="9.109375" style="119"/>
    <col min="7" max="16384" width="9.109375" style="6"/>
  </cols>
  <sheetData>
    <row r="1" spans="1:5" ht="17.399999999999999" x14ac:dyDescent="0.3">
      <c r="A1" s="120" t="s">
        <v>79</v>
      </c>
      <c r="B1" s="121"/>
      <c r="C1" s="121"/>
      <c r="D1" s="121"/>
      <c r="E1" s="121"/>
    </row>
    <row r="2" spans="1:5" x14ac:dyDescent="0.25">
      <c r="A2" s="122" t="s">
        <v>80</v>
      </c>
      <c r="B2" s="123" t="s">
        <v>2</v>
      </c>
      <c r="C2" s="124"/>
      <c r="D2" s="124"/>
      <c r="E2" s="124"/>
    </row>
    <row r="3" spans="1:5" x14ac:dyDescent="0.25">
      <c r="A3" s="122" t="s">
        <v>81</v>
      </c>
      <c r="B3" s="123" t="s">
        <v>8</v>
      </c>
      <c r="C3" s="125"/>
      <c r="D3" s="126"/>
      <c r="E3" s="127"/>
    </row>
    <row r="4" spans="1:5" x14ac:dyDescent="0.25">
      <c r="A4" s="122" t="s">
        <v>82</v>
      </c>
      <c r="B4" s="123" t="s">
        <v>14</v>
      </c>
      <c r="C4" s="125"/>
      <c r="D4" s="126"/>
      <c r="E4" s="127"/>
    </row>
    <row r="5" spans="1:5" x14ac:dyDescent="0.25">
      <c r="A5" s="128" t="s">
        <v>83</v>
      </c>
      <c r="B5" s="123" t="s">
        <v>4</v>
      </c>
      <c r="C5" s="125"/>
      <c r="D5" s="129"/>
      <c r="E5" s="127"/>
    </row>
    <row r="6" spans="1:5" ht="6" customHeight="1" x14ac:dyDescent="0.25">
      <c r="A6" s="128"/>
      <c r="B6" s="123"/>
      <c r="C6" s="125"/>
      <c r="D6" s="129"/>
      <c r="E6" s="127"/>
    </row>
    <row r="7" spans="1:5" x14ac:dyDescent="0.25">
      <c r="A7" s="130" t="s">
        <v>84</v>
      </c>
      <c r="B7" s="123" t="s">
        <v>4</v>
      </c>
      <c r="C7" s="125"/>
      <c r="D7" s="129"/>
      <c r="E7" s="127"/>
    </row>
    <row r="8" spans="1:5" x14ac:dyDescent="0.25">
      <c r="A8" s="130" t="s">
        <v>85</v>
      </c>
      <c r="B8" s="123" t="s">
        <v>4</v>
      </c>
      <c r="C8" s="125"/>
      <c r="D8" s="129"/>
      <c r="E8" s="127"/>
    </row>
    <row r="9" spans="1:5" x14ac:dyDescent="0.25">
      <c r="A9" s="130" t="s">
        <v>86</v>
      </c>
      <c r="B9" s="123" t="s">
        <v>28</v>
      </c>
      <c r="C9" s="125"/>
      <c r="D9" s="129"/>
      <c r="E9" s="127"/>
    </row>
    <row r="10" spans="1:5" ht="6" customHeight="1" x14ac:dyDescent="0.25">
      <c r="A10" s="121"/>
      <c r="B10" s="121"/>
      <c r="C10" s="121"/>
      <c r="D10" s="121"/>
      <c r="E10" s="121"/>
    </row>
    <row r="11" spans="1:5" x14ac:dyDescent="0.25">
      <c r="A11" s="131" t="s">
        <v>87</v>
      </c>
      <c r="B11" s="132" t="s">
        <v>88</v>
      </c>
      <c r="C11" s="133" t="s">
        <v>89</v>
      </c>
      <c r="D11" s="134" t="s">
        <v>90</v>
      </c>
      <c r="E11" s="133" t="s">
        <v>91</v>
      </c>
    </row>
    <row r="12" spans="1:5" x14ac:dyDescent="0.25">
      <c r="A12" s="135">
        <v>1</v>
      </c>
      <c r="B12" s="136">
        <v>2</v>
      </c>
      <c r="C12" s="137">
        <v>3</v>
      </c>
      <c r="D12" s="138">
        <v>4</v>
      </c>
      <c r="E12" s="137">
        <v>5</v>
      </c>
    </row>
    <row r="13" spans="1:5" ht="4.5" customHeight="1" x14ac:dyDescent="0.25">
      <c r="A13" s="139"/>
      <c r="B13" s="139"/>
      <c r="C13" s="139"/>
      <c r="D13" s="139"/>
      <c r="E13" s="139"/>
    </row>
    <row r="14" spans="1:5" s="1" customFormat="1" ht="10.199999999999999" x14ac:dyDescent="0.25">
      <c r="A14" s="140" t="str">
        <f>Rozpocet!D14</f>
        <v>HSV</v>
      </c>
      <c r="B14" s="1" t="str">
        <f>Rozpocet!E14</f>
        <v>Práce a dodávky HSV</v>
      </c>
      <c r="C14" s="141">
        <f>Rozpocet!I14</f>
        <v>0</v>
      </c>
      <c r="D14" s="142">
        <f>Rozpocet!K14</f>
        <v>1721.5073083699999</v>
      </c>
      <c r="E14" s="142">
        <f>Rozpocet!M14</f>
        <v>0</v>
      </c>
    </row>
    <row r="15" spans="1:5" s="2" customFormat="1" ht="10.199999999999999" x14ac:dyDescent="0.25">
      <c r="A15" s="143" t="str">
        <f>Rozpocet!D15</f>
        <v>1</v>
      </c>
      <c r="B15" s="2" t="str">
        <f>Rozpocet!E15</f>
        <v>Zemné práce</v>
      </c>
      <c r="C15" s="144">
        <f>Rozpocet!I15</f>
        <v>0</v>
      </c>
      <c r="D15" s="145">
        <f>Rozpocet!K15</f>
        <v>0</v>
      </c>
      <c r="E15" s="145">
        <f>Rozpocet!M15</f>
        <v>0</v>
      </c>
    </row>
    <row r="16" spans="1:5" s="2" customFormat="1" ht="10.199999999999999" x14ac:dyDescent="0.25">
      <c r="A16" s="143" t="str">
        <f>Rozpocet!D26</f>
        <v>2</v>
      </c>
      <c r="B16" s="2" t="str">
        <f>Rozpocet!E26</f>
        <v>Zakladanie</v>
      </c>
      <c r="C16" s="144">
        <f>Rozpocet!I26</f>
        <v>0</v>
      </c>
      <c r="D16" s="145">
        <f>Rozpocet!K26</f>
        <v>1201.33084704</v>
      </c>
      <c r="E16" s="145">
        <f>Rozpocet!M26</f>
        <v>0</v>
      </c>
    </row>
    <row r="17" spans="1:5" s="2" customFormat="1" ht="10.199999999999999" x14ac:dyDescent="0.25">
      <c r="A17" s="143" t="str">
        <f>Rozpocet!D52</f>
        <v>3</v>
      </c>
      <c r="B17" s="2" t="str">
        <f>Rozpocet!E52</f>
        <v>Zvislé a kompletné konštrukcie</v>
      </c>
      <c r="C17" s="144">
        <f>Rozpocet!I52</f>
        <v>0</v>
      </c>
      <c r="D17" s="145">
        <f>Rozpocet!K52</f>
        <v>187.22051374</v>
      </c>
      <c r="E17" s="145">
        <f>Rozpocet!M52</f>
        <v>0</v>
      </c>
    </row>
    <row r="18" spans="1:5" s="2" customFormat="1" ht="10.199999999999999" x14ac:dyDescent="0.25">
      <c r="A18" s="143" t="str">
        <f>Rozpocet!D60</f>
        <v>4</v>
      </c>
      <c r="B18" s="2" t="str">
        <f>Rozpocet!E60</f>
        <v>Vodorovné konštrukcie</v>
      </c>
      <c r="C18" s="144">
        <f>Rozpocet!I60</f>
        <v>0</v>
      </c>
      <c r="D18" s="145">
        <f>Rozpocet!K60</f>
        <v>34.58299641</v>
      </c>
      <c r="E18" s="145">
        <f>Rozpocet!M60</f>
        <v>0</v>
      </c>
    </row>
    <row r="19" spans="1:5" s="2" customFormat="1" ht="10.199999999999999" x14ac:dyDescent="0.25">
      <c r="A19" s="143" t="str">
        <f>Rozpocet!D73</f>
        <v>6</v>
      </c>
      <c r="B19" s="2" t="str">
        <f>Rozpocet!E73</f>
        <v>Úpravy povrchov, podlahy, osadenie</v>
      </c>
      <c r="C19" s="144">
        <f>Rozpocet!I73</f>
        <v>0</v>
      </c>
      <c r="D19" s="145">
        <f>Rozpocet!K73</f>
        <v>245.13057142</v>
      </c>
      <c r="E19" s="145">
        <f>Rozpocet!M73</f>
        <v>0</v>
      </c>
    </row>
    <row r="20" spans="1:5" s="2" customFormat="1" ht="10.199999999999999" x14ac:dyDescent="0.25">
      <c r="A20" s="143" t="str">
        <f>Rozpocet!D109</f>
        <v>9</v>
      </c>
      <c r="B20" s="2" t="str">
        <f>Rozpocet!E109</f>
        <v>Ostatné konštrukcie a práce-búranie</v>
      </c>
      <c r="C20" s="144">
        <f>Rozpocet!I109</f>
        <v>0</v>
      </c>
      <c r="D20" s="145">
        <f>Rozpocet!K109</f>
        <v>53.242379759999999</v>
      </c>
      <c r="E20" s="145">
        <f>Rozpocet!M109</f>
        <v>0</v>
      </c>
    </row>
    <row r="21" spans="1:5" s="2" customFormat="1" ht="10.199999999999999" x14ac:dyDescent="0.25">
      <c r="A21" s="143" t="str">
        <f>Rozpocet!D142</f>
        <v>99</v>
      </c>
      <c r="B21" s="2" t="str">
        <f>Rozpocet!E142</f>
        <v>Presun hmôt HSV</v>
      </c>
      <c r="C21" s="144">
        <f>Rozpocet!I142</f>
        <v>0</v>
      </c>
      <c r="D21" s="145">
        <f>Rozpocet!K142</f>
        <v>0</v>
      </c>
      <c r="E21" s="145">
        <f>Rozpocet!M142</f>
        <v>0</v>
      </c>
    </row>
    <row r="22" spans="1:5" s="1" customFormat="1" ht="10.199999999999999" x14ac:dyDescent="0.25">
      <c r="A22" s="140" t="str">
        <f>Rozpocet!D144</f>
        <v>PSV</v>
      </c>
      <c r="B22" s="1" t="str">
        <f>Rozpocet!E144</f>
        <v>Práce a dodávky PSV</v>
      </c>
      <c r="C22" s="141">
        <f>Rozpocet!I144</f>
        <v>0</v>
      </c>
      <c r="D22" s="142">
        <f>Rozpocet!K144</f>
        <v>174.84174843000002</v>
      </c>
      <c r="E22" s="142">
        <f>Rozpocet!M144</f>
        <v>0</v>
      </c>
    </row>
    <row r="23" spans="1:5" s="2" customFormat="1" ht="10.199999999999999" x14ac:dyDescent="0.25">
      <c r="A23" s="143" t="str">
        <f>Rozpocet!D145</f>
        <v>711</v>
      </c>
      <c r="B23" s="2" t="str">
        <f>Rozpocet!E145</f>
        <v>Izolácie proti vode a vlhkosti</v>
      </c>
      <c r="C23" s="144">
        <f>Rozpocet!I145</f>
        <v>0</v>
      </c>
      <c r="D23" s="145">
        <f>Rozpocet!K145</f>
        <v>6.8062621199999995</v>
      </c>
      <c r="E23" s="145">
        <f>Rozpocet!M145</f>
        <v>0</v>
      </c>
    </row>
    <row r="24" spans="1:5" s="2" customFormat="1" ht="10.199999999999999" x14ac:dyDescent="0.25">
      <c r="A24" s="143" t="str">
        <f>Rozpocet!D155</f>
        <v>712</v>
      </c>
      <c r="B24" s="2" t="str">
        <f>Rozpocet!E155</f>
        <v>Izolácie striech</v>
      </c>
      <c r="C24" s="144">
        <f>Rozpocet!I155</f>
        <v>0</v>
      </c>
      <c r="D24" s="145">
        <f>Rozpocet!K155</f>
        <v>30.712504590000005</v>
      </c>
      <c r="E24" s="145">
        <f>Rozpocet!M155</f>
        <v>0</v>
      </c>
    </row>
    <row r="25" spans="1:5" s="2" customFormat="1" ht="10.199999999999999" x14ac:dyDescent="0.25">
      <c r="A25" s="143" t="str">
        <f>Rozpocet!D166</f>
        <v>713</v>
      </c>
      <c r="B25" s="2" t="str">
        <f>Rozpocet!E166</f>
        <v>Izolácie tepelné</v>
      </c>
      <c r="C25" s="144">
        <f>Rozpocet!I166</f>
        <v>0</v>
      </c>
      <c r="D25" s="145">
        <f>Rozpocet!K166</f>
        <v>17.06509337</v>
      </c>
      <c r="E25" s="145">
        <f>Rozpocet!M166</f>
        <v>0</v>
      </c>
    </row>
    <row r="26" spans="1:5" s="2" customFormat="1" ht="10.199999999999999" x14ac:dyDescent="0.25">
      <c r="A26" s="143" t="str">
        <f>Rozpocet!D195</f>
        <v>762</v>
      </c>
      <c r="B26" s="2" t="str">
        <f>Rozpocet!E195</f>
        <v>Konštrukcie tesárske</v>
      </c>
      <c r="C26" s="144">
        <f>Rozpocet!I195</f>
        <v>0</v>
      </c>
      <c r="D26" s="145">
        <f>Rozpocet!K195</f>
        <v>0.92698679999999989</v>
      </c>
      <c r="E26" s="145">
        <f>Rozpocet!M195</f>
        <v>0</v>
      </c>
    </row>
    <row r="27" spans="1:5" s="2" customFormat="1" ht="10.199999999999999" x14ac:dyDescent="0.25">
      <c r="A27" s="143" t="str">
        <f>Rozpocet!D198</f>
        <v>763</v>
      </c>
      <c r="B27" s="2" t="str">
        <f>Rozpocet!E198</f>
        <v>Konštrukcie - drevostavby</v>
      </c>
      <c r="C27" s="144">
        <f>Rozpocet!I198</f>
        <v>0</v>
      </c>
      <c r="D27" s="145">
        <f>Rozpocet!K198</f>
        <v>111.59274164999999</v>
      </c>
      <c r="E27" s="145">
        <f>Rozpocet!M198</f>
        <v>0</v>
      </c>
    </row>
    <row r="28" spans="1:5" s="2" customFormat="1" ht="10.199999999999999" x14ac:dyDescent="0.25">
      <c r="A28" s="143" t="str">
        <f>Rozpocet!D218</f>
        <v>764</v>
      </c>
      <c r="B28" s="2" t="str">
        <f>Rozpocet!E218</f>
        <v>Konštrukcie klampiarske</v>
      </c>
      <c r="C28" s="144">
        <f>Rozpocet!I218</f>
        <v>0</v>
      </c>
      <c r="D28" s="145">
        <f>Rozpocet!K218</f>
        <v>0.87319400000000003</v>
      </c>
      <c r="E28" s="145">
        <f>Rozpocet!M218</f>
        <v>0</v>
      </c>
    </row>
    <row r="29" spans="1:5" s="2" customFormat="1" ht="10.199999999999999" x14ac:dyDescent="0.25">
      <c r="A29" s="143" t="str">
        <f>Rozpocet!D225</f>
        <v>766</v>
      </c>
      <c r="B29" s="2" t="str">
        <f>Rozpocet!E225</f>
        <v>Konštrukcie stolárske</v>
      </c>
      <c r="C29" s="144">
        <f>Rozpocet!I225</f>
        <v>0</v>
      </c>
      <c r="D29" s="145">
        <f>Rozpocet!K225</f>
        <v>0</v>
      </c>
      <c r="E29" s="145">
        <f>Rozpocet!M225</f>
        <v>0</v>
      </c>
    </row>
    <row r="30" spans="1:5" s="2" customFormat="1" ht="10.199999999999999" x14ac:dyDescent="0.25">
      <c r="A30" s="143" t="str">
        <f>Rozpocet!D230</f>
        <v>767</v>
      </c>
      <c r="B30" s="2" t="str">
        <f>Rozpocet!E230</f>
        <v>Konštrukcie doplnkové kovové</v>
      </c>
      <c r="C30" s="144">
        <f>Rozpocet!I230</f>
        <v>0</v>
      </c>
      <c r="D30" s="145">
        <f>Rozpocet!K230</f>
        <v>0.27852200000000005</v>
      </c>
      <c r="E30" s="145">
        <f>Rozpocet!M230</f>
        <v>0</v>
      </c>
    </row>
    <row r="31" spans="1:5" s="2" customFormat="1" ht="10.199999999999999" x14ac:dyDescent="0.25">
      <c r="A31" s="143" t="str">
        <f>Rozpocet!D278</f>
        <v>777</v>
      </c>
      <c r="B31" s="2" t="str">
        <f>Rozpocet!E278</f>
        <v>Podlahy syntetické</v>
      </c>
      <c r="C31" s="144">
        <f>Rozpocet!I278</f>
        <v>0</v>
      </c>
      <c r="D31" s="145">
        <f>Rozpocet!K278</f>
        <v>5.6996645000000008</v>
      </c>
      <c r="E31" s="145">
        <f>Rozpocet!M278</f>
        <v>0</v>
      </c>
    </row>
    <row r="32" spans="1:5" s="2" customFormat="1" ht="10.199999999999999" x14ac:dyDescent="0.25">
      <c r="A32" s="143" t="str">
        <f>Rozpocet!D282</f>
        <v>783</v>
      </c>
      <c r="B32" s="2" t="str">
        <f>Rozpocet!E282</f>
        <v>Dokončovacie práce - nátery</v>
      </c>
      <c r="C32" s="144">
        <f>Rozpocet!I282</f>
        <v>0</v>
      </c>
      <c r="D32" s="145">
        <f>Rozpocet!K282</f>
        <v>0.8867794</v>
      </c>
      <c r="E32" s="145">
        <f>Rozpocet!M282</f>
        <v>0</v>
      </c>
    </row>
    <row r="33" spans="1:5" s="2" customFormat="1" ht="10.199999999999999" x14ac:dyDescent="0.25">
      <c r="A33" s="143" t="str">
        <f>Rozpocet!D312</f>
        <v>785</v>
      </c>
      <c r="B33" s="2" t="str">
        <f>Rozpocet!E312</f>
        <v>Dokončovacie práce - tapetovanie</v>
      </c>
      <c r="C33" s="144">
        <f>Rozpocet!I312</f>
        <v>0</v>
      </c>
      <c r="D33" s="145">
        <f>Rozpocet!K312</f>
        <v>0</v>
      </c>
      <c r="E33" s="145">
        <f>Rozpocet!M312</f>
        <v>0</v>
      </c>
    </row>
    <row r="34" spans="1:5" s="1" customFormat="1" ht="10.199999999999999" x14ac:dyDescent="0.25">
      <c r="A34" s="140" t="s">
        <v>627</v>
      </c>
      <c r="B34" s="1" t="s">
        <v>58</v>
      </c>
      <c r="C34" s="141">
        <f>Rozpocet!I315</f>
        <v>0</v>
      </c>
      <c r="D34" s="142">
        <f>Rozpocet!K156</f>
        <v>0</v>
      </c>
      <c r="E34" s="142">
        <f>Rozpocet!M156</f>
        <v>0</v>
      </c>
    </row>
    <row r="35" spans="1:5" s="3" customFormat="1" ht="10.199999999999999" x14ac:dyDescent="0.25">
      <c r="B35" s="3" t="s">
        <v>130</v>
      </c>
      <c r="C35" s="146">
        <f>Rozpocet!I330</f>
        <v>0</v>
      </c>
      <c r="D35" s="147" t="e">
        <f>Rozpocet!K330</f>
        <v>#REF!</v>
      </c>
      <c r="E35" s="147" t="e">
        <f>Rozpocet!M330</f>
        <v>#REF!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1.1020833253860474" right="1.1020833253860474" top="0.78750002384185791" bottom="0.78750002384185791" header="0.51180553436279297" footer="0.51180553436279297"/>
  <pageSetup paperSize="9" scale="96" fitToHeight="999" orientation="portrait" errors="blank" horizontalDpi="8189" verticalDpi="818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30"/>
  <sheetViews>
    <sheetView showGridLines="0" tabSelected="1" zoomScale="130" zoomScaleNormal="130" workbookViewId="0">
      <pane ySplit="13" topLeftCell="A320" activePane="bottomLeft" state="frozen"/>
      <selection pane="bottomLeft" activeCell="N330" sqref="N330"/>
    </sheetView>
  </sheetViews>
  <sheetFormatPr defaultColWidth="9.109375" defaultRowHeight="10.199999999999999" x14ac:dyDescent="0.2"/>
  <cols>
    <col min="1" max="1" width="5.6640625" style="148" customWidth="1"/>
    <col min="2" max="2" width="4.44140625" style="148" customWidth="1"/>
    <col min="3" max="3" width="4.6640625" style="148" customWidth="1"/>
    <col min="4" max="4" width="12.6640625" style="148" customWidth="1"/>
    <col min="5" max="5" width="55.6640625" style="148" customWidth="1"/>
    <col min="6" max="6" width="4.6640625" style="148" customWidth="1"/>
    <col min="7" max="7" width="9.44140625" style="148" customWidth="1"/>
    <col min="8" max="8" width="9.88671875" style="148" customWidth="1"/>
    <col min="9" max="9" width="12.6640625" style="148" customWidth="1"/>
    <col min="10" max="10" width="10.6640625" style="148" hidden="1" customWidth="1"/>
    <col min="11" max="11" width="10.88671875" style="148" hidden="1" customWidth="1"/>
    <col min="12" max="12" width="9.6640625" style="148" hidden="1" customWidth="1"/>
    <col min="13" max="13" width="11.44140625" style="148" hidden="1" customWidth="1"/>
    <col min="14" max="14" width="6" style="148" customWidth="1"/>
    <col min="15" max="15" width="6.6640625" style="148" hidden="1" customWidth="1"/>
    <col min="16" max="16" width="7.109375" style="148" hidden="1" customWidth="1"/>
    <col min="17" max="19" width="9.109375" style="148" hidden="1" customWidth="1"/>
    <col min="20" max="20" width="18.6640625" style="148" hidden="1" customWidth="1"/>
    <col min="21" max="16384" width="9.109375" style="148"/>
  </cols>
  <sheetData>
    <row r="1" spans="1:21" ht="17.399999999999999" x14ac:dyDescent="0.3">
      <c r="A1" s="120" t="s">
        <v>131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50"/>
      <c r="P1" s="150"/>
      <c r="Q1" s="149"/>
      <c r="R1" s="149"/>
      <c r="S1" s="149"/>
      <c r="T1" s="149"/>
    </row>
    <row r="2" spans="1:21" x14ac:dyDescent="0.2">
      <c r="A2" s="122" t="s">
        <v>80</v>
      </c>
      <c r="B2" s="128"/>
      <c r="C2" s="123" t="s">
        <v>2</v>
      </c>
      <c r="D2" s="129"/>
      <c r="E2" s="129"/>
      <c r="F2" s="128"/>
      <c r="G2" s="128"/>
      <c r="H2" s="128"/>
      <c r="I2" s="128"/>
      <c r="J2" s="128"/>
      <c r="K2" s="128"/>
      <c r="L2" s="149"/>
      <c r="M2" s="149"/>
      <c r="N2" s="149"/>
      <c r="O2" s="150"/>
      <c r="P2" s="150"/>
      <c r="Q2" s="149"/>
      <c r="R2" s="149"/>
      <c r="S2" s="149"/>
      <c r="T2" s="149"/>
    </row>
    <row r="3" spans="1:21" x14ac:dyDescent="0.2">
      <c r="A3" s="122" t="s">
        <v>81</v>
      </c>
      <c r="B3" s="128"/>
      <c r="C3" s="123" t="s">
        <v>8</v>
      </c>
      <c r="D3" s="129"/>
      <c r="E3" s="129"/>
      <c r="F3" s="128"/>
      <c r="G3" s="128"/>
      <c r="H3" s="128"/>
      <c r="I3" s="123"/>
      <c r="J3" s="129"/>
      <c r="K3" s="129"/>
      <c r="L3" s="149"/>
      <c r="M3" s="149"/>
      <c r="N3" s="149"/>
      <c r="O3" s="150"/>
      <c r="P3" s="150"/>
      <c r="Q3" s="149"/>
      <c r="R3" s="149"/>
      <c r="S3" s="149"/>
      <c r="T3" s="149"/>
    </row>
    <row r="4" spans="1:21" x14ac:dyDescent="0.2">
      <c r="A4" s="122" t="s">
        <v>82</v>
      </c>
      <c r="B4" s="128"/>
      <c r="C4" s="123" t="s">
        <v>14</v>
      </c>
      <c r="D4" s="129"/>
      <c r="E4" s="129"/>
      <c r="F4" s="128"/>
      <c r="G4" s="128"/>
      <c r="H4" s="128"/>
      <c r="I4" s="123"/>
      <c r="J4" s="129"/>
      <c r="K4" s="129"/>
      <c r="L4" s="149"/>
      <c r="M4" s="149"/>
      <c r="N4" s="149"/>
      <c r="O4" s="150"/>
      <c r="P4" s="150"/>
      <c r="Q4" s="149"/>
      <c r="R4" s="149"/>
      <c r="S4" s="149"/>
      <c r="T4" s="149"/>
    </row>
    <row r="5" spans="1:21" x14ac:dyDescent="0.2">
      <c r="A5" s="128" t="s">
        <v>132</v>
      </c>
      <c r="B5" s="128"/>
      <c r="C5" s="123" t="s">
        <v>4</v>
      </c>
      <c r="D5" s="129"/>
      <c r="E5" s="129"/>
      <c r="F5" s="128"/>
      <c r="G5" s="128"/>
      <c r="H5" s="128"/>
      <c r="I5" s="151"/>
      <c r="J5" s="129"/>
      <c r="K5" s="129"/>
      <c r="L5" s="149"/>
      <c r="M5" s="149"/>
      <c r="N5" s="149"/>
      <c r="O5" s="150"/>
      <c r="P5" s="150"/>
      <c r="Q5" s="149"/>
      <c r="R5" s="149"/>
      <c r="S5" s="149"/>
      <c r="T5" s="149"/>
    </row>
    <row r="6" spans="1:21" ht="5.25" customHeight="1" x14ac:dyDescent="0.2">
      <c r="A6" s="128"/>
      <c r="B6" s="128"/>
      <c r="C6" s="123"/>
      <c r="D6" s="129"/>
      <c r="E6" s="129"/>
      <c r="F6" s="128"/>
      <c r="G6" s="128"/>
      <c r="H6" s="128"/>
      <c r="I6" s="151"/>
      <c r="J6" s="129"/>
      <c r="K6" s="129"/>
      <c r="L6" s="149"/>
      <c r="M6" s="149"/>
      <c r="N6" s="149"/>
      <c r="O6" s="150"/>
      <c r="P6" s="150"/>
      <c r="Q6" s="149"/>
      <c r="R6" s="149"/>
      <c r="S6" s="149"/>
      <c r="T6" s="149"/>
    </row>
    <row r="7" spans="1:21" x14ac:dyDescent="0.2">
      <c r="A7" s="128" t="s">
        <v>84</v>
      </c>
      <c r="B7" s="128"/>
      <c r="C7" s="123" t="s">
        <v>4</v>
      </c>
      <c r="D7" s="129"/>
      <c r="E7" s="129"/>
      <c r="F7" s="128"/>
      <c r="G7" s="128"/>
      <c r="H7" s="128"/>
      <c r="I7" s="151"/>
      <c r="J7" s="129"/>
      <c r="K7" s="129"/>
      <c r="L7" s="149"/>
      <c r="M7" s="149"/>
      <c r="N7" s="149"/>
      <c r="O7" s="150"/>
      <c r="P7" s="150"/>
      <c r="Q7" s="149"/>
      <c r="R7" s="149"/>
      <c r="S7" s="149"/>
      <c r="T7" s="149"/>
    </row>
    <row r="8" spans="1:21" x14ac:dyDescent="0.2">
      <c r="A8" s="128" t="s">
        <v>85</v>
      </c>
      <c r="B8" s="128"/>
      <c r="C8" s="123" t="s">
        <v>4</v>
      </c>
      <c r="D8" s="129"/>
      <c r="E8" s="129"/>
      <c r="F8" s="128"/>
      <c r="G8" s="128"/>
      <c r="H8" s="128"/>
      <c r="I8" s="151"/>
      <c r="J8" s="129"/>
      <c r="K8" s="129"/>
      <c r="L8" s="149"/>
      <c r="M8" s="149"/>
      <c r="N8" s="149"/>
      <c r="O8" s="150"/>
      <c r="P8" s="150"/>
      <c r="Q8" s="149"/>
      <c r="R8" s="149"/>
      <c r="S8" s="149"/>
      <c r="T8" s="149"/>
    </row>
    <row r="9" spans="1:21" x14ac:dyDescent="0.2">
      <c r="A9" s="128" t="s">
        <v>86</v>
      </c>
      <c r="B9" s="128"/>
      <c r="C9" s="123" t="s">
        <v>28</v>
      </c>
      <c r="D9" s="129"/>
      <c r="E9" s="129"/>
      <c r="F9" s="128"/>
      <c r="G9" s="128"/>
      <c r="H9" s="128"/>
      <c r="I9" s="151"/>
      <c r="J9" s="129"/>
      <c r="K9" s="129"/>
      <c r="L9" s="149"/>
      <c r="M9" s="149"/>
      <c r="N9" s="149"/>
      <c r="O9" s="150"/>
      <c r="P9" s="150"/>
      <c r="Q9" s="149"/>
      <c r="R9" s="149"/>
      <c r="S9" s="149"/>
      <c r="T9" s="149"/>
    </row>
    <row r="10" spans="1:21" ht="6" customHeight="1" x14ac:dyDescent="0.2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50"/>
      <c r="P10" s="150"/>
      <c r="Q10" s="149"/>
      <c r="R10" s="149"/>
      <c r="S10" s="149"/>
      <c r="T10" s="149"/>
    </row>
    <row r="11" spans="1:21" ht="20.399999999999999" x14ac:dyDescent="0.2">
      <c r="A11" s="131" t="s">
        <v>133</v>
      </c>
      <c r="B11" s="132" t="s">
        <v>134</v>
      </c>
      <c r="C11" s="132" t="s">
        <v>135</v>
      </c>
      <c r="D11" s="132" t="s">
        <v>136</v>
      </c>
      <c r="E11" s="132" t="s">
        <v>88</v>
      </c>
      <c r="F11" s="132" t="s">
        <v>137</v>
      </c>
      <c r="G11" s="132" t="s">
        <v>138</v>
      </c>
      <c r="H11" s="132" t="s">
        <v>139</v>
      </c>
      <c r="I11" s="132" t="s">
        <v>89</v>
      </c>
      <c r="J11" s="132" t="s">
        <v>140</v>
      </c>
      <c r="K11" s="132" t="s">
        <v>90</v>
      </c>
      <c r="L11" s="132" t="s">
        <v>141</v>
      </c>
      <c r="M11" s="132" t="s">
        <v>142</v>
      </c>
      <c r="N11" s="132" t="s">
        <v>143</v>
      </c>
      <c r="O11" s="152" t="s">
        <v>144</v>
      </c>
      <c r="P11" s="152" t="s">
        <v>145</v>
      </c>
      <c r="Q11" s="132"/>
      <c r="R11" s="132"/>
      <c r="S11" s="132"/>
      <c r="T11" s="153" t="s">
        <v>146</v>
      </c>
      <c r="U11" s="154"/>
    </row>
    <row r="12" spans="1:21" x14ac:dyDescent="0.2">
      <c r="A12" s="135">
        <v>1</v>
      </c>
      <c r="B12" s="136">
        <v>2</v>
      </c>
      <c r="C12" s="136">
        <v>3</v>
      </c>
      <c r="D12" s="136">
        <v>4</v>
      </c>
      <c r="E12" s="136">
        <v>5</v>
      </c>
      <c r="F12" s="136">
        <v>6</v>
      </c>
      <c r="G12" s="136">
        <v>7</v>
      </c>
      <c r="H12" s="136">
        <v>8</v>
      </c>
      <c r="I12" s="136">
        <v>9</v>
      </c>
      <c r="J12" s="136"/>
      <c r="K12" s="136"/>
      <c r="L12" s="136"/>
      <c r="M12" s="136"/>
      <c r="N12" s="136">
        <v>10</v>
      </c>
      <c r="O12" s="155">
        <v>11</v>
      </c>
      <c r="P12" s="155">
        <v>12</v>
      </c>
      <c r="Q12" s="136"/>
      <c r="R12" s="136"/>
      <c r="S12" s="136"/>
      <c r="T12" s="156">
        <v>11</v>
      </c>
      <c r="U12" s="154"/>
    </row>
    <row r="13" spans="1:21" ht="4.5" customHeight="1" x14ac:dyDescent="0.2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57"/>
      <c r="O13" s="158"/>
      <c r="P13" s="159"/>
      <c r="Q13" s="157"/>
      <c r="R13" s="157"/>
      <c r="S13" s="157"/>
      <c r="T13" s="157"/>
    </row>
    <row r="14" spans="1:21" s="1" customFormat="1" ht="11.25" customHeight="1" x14ac:dyDescent="0.25">
      <c r="A14" s="160"/>
      <c r="B14" s="161" t="s">
        <v>66</v>
      </c>
      <c r="C14" s="160"/>
      <c r="D14" s="160" t="s">
        <v>44</v>
      </c>
      <c r="E14" s="160" t="s">
        <v>92</v>
      </c>
      <c r="F14" s="160"/>
      <c r="G14" s="160"/>
      <c r="H14" s="160"/>
      <c r="I14" s="162">
        <f>I15+I26+I52+I60+I73+I109+I142</f>
        <v>0</v>
      </c>
      <c r="J14" s="160"/>
      <c r="K14" s="163">
        <f>K15+K26+K52+K60+K73+K109+K142</f>
        <v>1721.5073083699999</v>
      </c>
      <c r="L14" s="160"/>
      <c r="M14" s="163">
        <f>M15+M26+M52+M60+M73+M109+M142</f>
        <v>0</v>
      </c>
      <c r="N14" s="160"/>
      <c r="P14" s="1" t="s">
        <v>147</v>
      </c>
    </row>
    <row r="15" spans="1:21" s="2" customFormat="1" ht="11.25" customHeight="1" x14ac:dyDescent="0.25">
      <c r="B15" s="143" t="s">
        <v>66</v>
      </c>
      <c r="D15" s="2" t="s">
        <v>93</v>
      </c>
      <c r="E15" s="2" t="s">
        <v>94</v>
      </c>
      <c r="I15" s="144">
        <f>SUM(I16:I25)</f>
        <v>0</v>
      </c>
      <c r="K15" s="145">
        <f>SUM(K16:K25)</f>
        <v>0</v>
      </c>
      <c r="M15" s="145">
        <f>SUM(M16:M25)</f>
        <v>0</v>
      </c>
      <c r="P15" s="2" t="s">
        <v>93</v>
      </c>
    </row>
    <row r="16" spans="1:21" s="4" customFormat="1" ht="11.25" customHeight="1" x14ac:dyDescent="0.25">
      <c r="A16" s="164">
        <v>1</v>
      </c>
      <c r="B16" s="164" t="s">
        <v>148</v>
      </c>
      <c r="C16" s="164" t="s">
        <v>17</v>
      </c>
      <c r="D16" s="165" t="s">
        <v>149</v>
      </c>
      <c r="E16" s="166" t="s">
        <v>150</v>
      </c>
      <c r="F16" s="164" t="s">
        <v>151</v>
      </c>
      <c r="G16" s="167">
        <v>430.09100000000001</v>
      </c>
      <c r="H16" s="168"/>
      <c r="I16" s="168">
        <f t="shared" ref="I16:I25" si="0">ROUND(G16*H16,2)</f>
        <v>0</v>
      </c>
      <c r="J16" s="169">
        <v>0</v>
      </c>
      <c r="K16" s="167">
        <f t="shared" ref="K16:K25" si="1">G16*J16</f>
        <v>0</v>
      </c>
      <c r="L16" s="169">
        <v>0</v>
      </c>
      <c r="M16" s="167">
        <f t="shared" ref="M16:M25" si="2">G16*L16</f>
        <v>0</v>
      </c>
      <c r="N16" s="170">
        <v>20</v>
      </c>
      <c r="O16" s="171">
        <v>4</v>
      </c>
      <c r="P16" s="4" t="s">
        <v>95</v>
      </c>
    </row>
    <row r="17" spans="1:16" s="4" customFormat="1" ht="11.25" customHeight="1" x14ac:dyDescent="0.25">
      <c r="A17" s="164">
        <v>2</v>
      </c>
      <c r="B17" s="164" t="s">
        <v>148</v>
      </c>
      <c r="C17" s="164" t="s">
        <v>17</v>
      </c>
      <c r="D17" s="165" t="s">
        <v>152</v>
      </c>
      <c r="E17" s="166" t="s">
        <v>153</v>
      </c>
      <c r="F17" s="164" t="s">
        <v>151</v>
      </c>
      <c r="G17" s="167">
        <v>129.02699999999999</v>
      </c>
      <c r="H17" s="168"/>
      <c r="I17" s="168">
        <f t="shared" si="0"/>
        <v>0</v>
      </c>
      <c r="J17" s="169">
        <v>0</v>
      </c>
      <c r="K17" s="167">
        <f t="shared" si="1"/>
        <v>0</v>
      </c>
      <c r="L17" s="169">
        <v>0</v>
      </c>
      <c r="M17" s="167">
        <f t="shared" si="2"/>
        <v>0</v>
      </c>
      <c r="N17" s="170">
        <v>20</v>
      </c>
      <c r="O17" s="171">
        <v>4</v>
      </c>
      <c r="P17" s="4" t="s">
        <v>95</v>
      </c>
    </row>
    <row r="18" spans="1:16" s="4" customFormat="1" ht="11.25" customHeight="1" x14ac:dyDescent="0.25">
      <c r="A18" s="164">
        <v>3</v>
      </c>
      <c r="B18" s="164" t="s">
        <v>148</v>
      </c>
      <c r="C18" s="164" t="s">
        <v>17</v>
      </c>
      <c r="D18" s="165" t="s">
        <v>154</v>
      </c>
      <c r="E18" s="166" t="s">
        <v>155</v>
      </c>
      <c r="F18" s="164" t="s">
        <v>151</v>
      </c>
      <c r="G18" s="167">
        <v>25.439</v>
      </c>
      <c r="H18" s="168"/>
      <c r="I18" s="168">
        <f t="shared" si="0"/>
        <v>0</v>
      </c>
      <c r="J18" s="169">
        <v>0</v>
      </c>
      <c r="K18" s="167">
        <f t="shared" si="1"/>
        <v>0</v>
      </c>
      <c r="L18" s="169">
        <v>0</v>
      </c>
      <c r="M18" s="167">
        <f t="shared" si="2"/>
        <v>0</v>
      </c>
      <c r="N18" s="170">
        <v>20</v>
      </c>
      <c r="O18" s="171">
        <v>4</v>
      </c>
      <c r="P18" s="4" t="s">
        <v>95</v>
      </c>
    </row>
    <row r="19" spans="1:16" s="4" customFormat="1" ht="22.5" customHeight="1" x14ac:dyDescent="0.25">
      <c r="A19" s="164">
        <v>4</v>
      </c>
      <c r="B19" s="164" t="s">
        <v>148</v>
      </c>
      <c r="C19" s="164" t="s">
        <v>17</v>
      </c>
      <c r="D19" s="165" t="s">
        <v>156</v>
      </c>
      <c r="E19" s="166" t="s">
        <v>157</v>
      </c>
      <c r="F19" s="164" t="s">
        <v>151</v>
      </c>
      <c r="G19" s="167">
        <v>7.6319999999999997</v>
      </c>
      <c r="H19" s="168"/>
      <c r="I19" s="168">
        <f t="shared" si="0"/>
        <v>0</v>
      </c>
      <c r="J19" s="169">
        <v>0</v>
      </c>
      <c r="K19" s="167">
        <f t="shared" si="1"/>
        <v>0</v>
      </c>
      <c r="L19" s="169">
        <v>0</v>
      </c>
      <c r="M19" s="167">
        <f t="shared" si="2"/>
        <v>0</v>
      </c>
      <c r="N19" s="179">
        <v>20</v>
      </c>
      <c r="O19" s="171">
        <v>4</v>
      </c>
      <c r="P19" s="4" t="s">
        <v>95</v>
      </c>
    </row>
    <row r="20" spans="1:16" s="4" customFormat="1" ht="11.25" customHeight="1" x14ac:dyDescent="0.25">
      <c r="A20" s="164">
        <v>5</v>
      </c>
      <c r="B20" s="164" t="s">
        <v>148</v>
      </c>
      <c r="C20" s="164" t="s">
        <v>17</v>
      </c>
      <c r="D20" s="165" t="s">
        <v>158</v>
      </c>
      <c r="E20" s="166" t="s">
        <v>159</v>
      </c>
      <c r="F20" s="164" t="s">
        <v>151</v>
      </c>
      <c r="G20" s="167">
        <v>485.76799999999997</v>
      </c>
      <c r="H20" s="168"/>
      <c r="I20" s="168">
        <f t="shared" si="0"/>
        <v>0</v>
      </c>
      <c r="J20" s="169">
        <v>0</v>
      </c>
      <c r="K20" s="167">
        <f t="shared" si="1"/>
        <v>0</v>
      </c>
      <c r="L20" s="169">
        <v>0</v>
      </c>
      <c r="M20" s="167">
        <f t="shared" si="2"/>
        <v>0</v>
      </c>
      <c r="N20" s="179">
        <v>20</v>
      </c>
      <c r="O20" s="171">
        <v>4</v>
      </c>
      <c r="P20" s="4" t="s">
        <v>95</v>
      </c>
    </row>
    <row r="21" spans="1:16" s="4" customFormat="1" ht="22.5" customHeight="1" x14ac:dyDescent="0.25">
      <c r="A21" s="164">
        <v>6</v>
      </c>
      <c r="B21" s="164" t="s">
        <v>148</v>
      </c>
      <c r="C21" s="164" t="s">
        <v>17</v>
      </c>
      <c r="D21" s="165" t="s">
        <v>160</v>
      </c>
      <c r="E21" s="166" t="s">
        <v>161</v>
      </c>
      <c r="F21" s="164" t="s">
        <v>151</v>
      </c>
      <c r="G21" s="167">
        <v>437.19099999999997</v>
      </c>
      <c r="H21" s="168"/>
      <c r="I21" s="168">
        <f t="shared" si="0"/>
        <v>0</v>
      </c>
      <c r="J21" s="169">
        <v>0</v>
      </c>
      <c r="K21" s="167">
        <f t="shared" si="1"/>
        <v>0</v>
      </c>
      <c r="L21" s="169">
        <v>0</v>
      </c>
      <c r="M21" s="167">
        <f t="shared" si="2"/>
        <v>0</v>
      </c>
      <c r="N21" s="179">
        <v>20</v>
      </c>
      <c r="O21" s="171">
        <v>4</v>
      </c>
      <c r="P21" s="4" t="s">
        <v>95</v>
      </c>
    </row>
    <row r="22" spans="1:16" s="4" customFormat="1" ht="22.5" customHeight="1" x14ac:dyDescent="0.25">
      <c r="A22" s="164">
        <v>7</v>
      </c>
      <c r="B22" s="164" t="s">
        <v>148</v>
      </c>
      <c r="C22" s="164" t="s">
        <v>17</v>
      </c>
      <c r="D22" s="165" t="s">
        <v>162</v>
      </c>
      <c r="E22" s="166" t="s">
        <v>163</v>
      </c>
      <c r="F22" s="164" t="s">
        <v>151</v>
      </c>
      <c r="G22" s="167">
        <v>8306.6290000000008</v>
      </c>
      <c r="H22" s="168"/>
      <c r="I22" s="168">
        <f t="shared" si="0"/>
        <v>0</v>
      </c>
      <c r="J22" s="169">
        <v>0</v>
      </c>
      <c r="K22" s="167">
        <f t="shared" si="1"/>
        <v>0</v>
      </c>
      <c r="L22" s="169">
        <v>0</v>
      </c>
      <c r="M22" s="167">
        <f t="shared" si="2"/>
        <v>0</v>
      </c>
      <c r="N22" s="179">
        <v>20</v>
      </c>
      <c r="O22" s="171">
        <v>4</v>
      </c>
      <c r="P22" s="4" t="s">
        <v>95</v>
      </c>
    </row>
    <row r="23" spans="1:16" s="4" customFormat="1" ht="11.25" customHeight="1" x14ac:dyDescent="0.25">
      <c r="A23" s="164">
        <v>8</v>
      </c>
      <c r="B23" s="164" t="s">
        <v>148</v>
      </c>
      <c r="C23" s="164" t="s">
        <v>17</v>
      </c>
      <c r="D23" s="165" t="s">
        <v>164</v>
      </c>
      <c r="E23" s="166" t="s">
        <v>165</v>
      </c>
      <c r="F23" s="164" t="s">
        <v>151</v>
      </c>
      <c r="G23" s="167">
        <v>437.19099999999997</v>
      </c>
      <c r="H23" s="168"/>
      <c r="I23" s="168">
        <f t="shared" si="0"/>
        <v>0</v>
      </c>
      <c r="J23" s="169">
        <v>0</v>
      </c>
      <c r="K23" s="167">
        <f t="shared" si="1"/>
        <v>0</v>
      </c>
      <c r="L23" s="169">
        <v>0</v>
      </c>
      <c r="M23" s="167">
        <f t="shared" si="2"/>
        <v>0</v>
      </c>
      <c r="N23" s="179">
        <v>20</v>
      </c>
      <c r="O23" s="171">
        <v>4</v>
      </c>
      <c r="P23" s="4" t="s">
        <v>95</v>
      </c>
    </row>
    <row r="24" spans="1:16" s="4" customFormat="1" ht="11.25" customHeight="1" x14ac:dyDescent="0.25">
      <c r="A24" s="164">
        <v>9</v>
      </c>
      <c r="B24" s="164" t="s">
        <v>148</v>
      </c>
      <c r="C24" s="164" t="s">
        <v>17</v>
      </c>
      <c r="D24" s="165" t="s">
        <v>166</v>
      </c>
      <c r="E24" s="166" t="s">
        <v>167</v>
      </c>
      <c r="F24" s="164" t="s">
        <v>168</v>
      </c>
      <c r="G24" s="167">
        <v>655.78700000000003</v>
      </c>
      <c r="H24" s="168"/>
      <c r="I24" s="168">
        <f t="shared" si="0"/>
        <v>0</v>
      </c>
      <c r="J24" s="169">
        <v>0</v>
      </c>
      <c r="K24" s="167">
        <f t="shared" si="1"/>
        <v>0</v>
      </c>
      <c r="L24" s="169">
        <v>0</v>
      </c>
      <c r="M24" s="167">
        <f t="shared" si="2"/>
        <v>0</v>
      </c>
      <c r="N24" s="179">
        <v>20</v>
      </c>
      <c r="O24" s="171">
        <v>4</v>
      </c>
      <c r="P24" s="4" t="s">
        <v>95</v>
      </c>
    </row>
    <row r="25" spans="1:16" s="4" customFormat="1" ht="11.25" customHeight="1" x14ac:dyDescent="0.25">
      <c r="A25" s="164">
        <v>10</v>
      </c>
      <c r="B25" s="164" t="s">
        <v>148</v>
      </c>
      <c r="C25" s="164" t="s">
        <v>17</v>
      </c>
      <c r="D25" s="165" t="s">
        <v>169</v>
      </c>
      <c r="E25" s="166" t="s">
        <v>170</v>
      </c>
      <c r="F25" s="164" t="s">
        <v>151</v>
      </c>
      <c r="G25" s="167">
        <v>48.576999999999998</v>
      </c>
      <c r="H25" s="168"/>
      <c r="I25" s="168">
        <f t="shared" si="0"/>
        <v>0</v>
      </c>
      <c r="J25" s="169">
        <v>0</v>
      </c>
      <c r="K25" s="167">
        <f t="shared" si="1"/>
        <v>0</v>
      </c>
      <c r="L25" s="169">
        <v>0</v>
      </c>
      <c r="M25" s="167">
        <f t="shared" si="2"/>
        <v>0</v>
      </c>
      <c r="N25" s="179">
        <v>20</v>
      </c>
      <c r="O25" s="171">
        <v>4</v>
      </c>
      <c r="P25" s="4" t="s">
        <v>95</v>
      </c>
    </row>
    <row r="26" spans="1:16" s="2" customFormat="1" ht="11.25" customHeight="1" x14ac:dyDescent="0.25">
      <c r="B26" s="143" t="s">
        <v>66</v>
      </c>
      <c r="D26" s="2" t="s">
        <v>95</v>
      </c>
      <c r="E26" s="2" t="s">
        <v>96</v>
      </c>
      <c r="I26" s="144">
        <f>SUM(I27:I51)</f>
        <v>0</v>
      </c>
      <c r="K26" s="145">
        <f>SUM(K27:K51)</f>
        <v>1201.33084704</v>
      </c>
      <c r="M26" s="145">
        <f>SUM(M27:M51)</f>
        <v>0</v>
      </c>
      <c r="N26" s="180"/>
      <c r="P26" s="2" t="s">
        <v>93</v>
      </c>
    </row>
    <row r="27" spans="1:16" s="4" customFormat="1" ht="22.5" customHeight="1" x14ac:dyDescent="0.25">
      <c r="A27" s="164">
        <v>11</v>
      </c>
      <c r="B27" s="164" t="s">
        <v>148</v>
      </c>
      <c r="C27" s="164" t="s">
        <v>171</v>
      </c>
      <c r="D27" s="165" t="s">
        <v>172</v>
      </c>
      <c r="E27" s="166" t="s">
        <v>173</v>
      </c>
      <c r="F27" s="164" t="s">
        <v>151</v>
      </c>
      <c r="G27" s="167">
        <v>30.238</v>
      </c>
      <c r="H27" s="168"/>
      <c r="I27" s="168">
        <f t="shared" ref="I27:I51" si="3">ROUND(G27*H27,2)</f>
        <v>0</v>
      </c>
      <c r="J27" s="169">
        <v>2.3033399999999999</v>
      </c>
      <c r="K27" s="167">
        <f t="shared" ref="K27:K51" si="4">G27*J27</f>
        <v>69.648394920000001</v>
      </c>
      <c r="L27" s="169">
        <v>0</v>
      </c>
      <c r="M27" s="167">
        <f t="shared" ref="M27:M51" si="5">G27*L27</f>
        <v>0</v>
      </c>
      <c r="N27" s="179">
        <v>20</v>
      </c>
      <c r="O27" s="171">
        <v>4</v>
      </c>
      <c r="P27" s="4" t="s">
        <v>95</v>
      </c>
    </row>
    <row r="28" spans="1:16" s="4" customFormat="1" ht="11.25" customHeight="1" x14ac:dyDescent="0.25">
      <c r="A28" s="164">
        <v>12</v>
      </c>
      <c r="B28" s="164" t="s">
        <v>148</v>
      </c>
      <c r="C28" s="164" t="s">
        <v>171</v>
      </c>
      <c r="D28" s="165" t="s">
        <v>174</v>
      </c>
      <c r="E28" s="166" t="s">
        <v>175</v>
      </c>
      <c r="F28" s="164" t="s">
        <v>168</v>
      </c>
      <c r="G28" s="167">
        <v>1.7470000000000001</v>
      </c>
      <c r="H28" s="168"/>
      <c r="I28" s="168">
        <f t="shared" si="3"/>
        <v>0</v>
      </c>
      <c r="J28" s="169">
        <v>1.0746899999999999</v>
      </c>
      <c r="K28" s="167">
        <f t="shared" si="4"/>
        <v>1.8774834300000001</v>
      </c>
      <c r="L28" s="169">
        <v>0</v>
      </c>
      <c r="M28" s="167">
        <f t="shared" si="5"/>
        <v>0</v>
      </c>
      <c r="N28" s="179">
        <v>20</v>
      </c>
      <c r="O28" s="171">
        <v>4</v>
      </c>
      <c r="P28" s="4" t="s">
        <v>95</v>
      </c>
    </row>
    <row r="29" spans="1:16" s="4" customFormat="1" ht="22.5" customHeight="1" x14ac:dyDescent="0.25">
      <c r="A29" s="164">
        <v>13</v>
      </c>
      <c r="B29" s="164" t="s">
        <v>148</v>
      </c>
      <c r="C29" s="164" t="s">
        <v>171</v>
      </c>
      <c r="D29" s="165" t="s">
        <v>176</v>
      </c>
      <c r="E29" s="166" t="s">
        <v>177</v>
      </c>
      <c r="F29" s="164" t="s">
        <v>178</v>
      </c>
      <c r="G29" s="167">
        <v>107</v>
      </c>
      <c r="H29" s="168"/>
      <c r="I29" s="168">
        <f t="shared" si="3"/>
        <v>0</v>
      </c>
      <c r="J29" s="169">
        <v>1.83E-3</v>
      </c>
      <c r="K29" s="167">
        <f t="shared" si="4"/>
        <v>0.19581000000000001</v>
      </c>
      <c r="L29" s="169">
        <v>0</v>
      </c>
      <c r="M29" s="167">
        <f t="shared" si="5"/>
        <v>0</v>
      </c>
      <c r="N29" s="179">
        <v>20</v>
      </c>
      <c r="O29" s="171">
        <v>4</v>
      </c>
      <c r="P29" s="4" t="s">
        <v>95</v>
      </c>
    </row>
    <row r="30" spans="1:16" s="4" customFormat="1" ht="11.25" customHeight="1" x14ac:dyDescent="0.25">
      <c r="A30" s="164">
        <v>14</v>
      </c>
      <c r="B30" s="164" t="s">
        <v>148</v>
      </c>
      <c r="C30" s="164" t="s">
        <v>179</v>
      </c>
      <c r="D30" s="165" t="s">
        <v>180</v>
      </c>
      <c r="E30" s="166" t="s">
        <v>181</v>
      </c>
      <c r="F30" s="164" t="s">
        <v>182</v>
      </c>
      <c r="G30" s="167">
        <v>26</v>
      </c>
      <c r="H30" s="168"/>
      <c r="I30" s="168">
        <f t="shared" si="3"/>
        <v>0</v>
      </c>
      <c r="J30" s="169">
        <v>0</v>
      </c>
      <c r="K30" s="167">
        <f t="shared" si="4"/>
        <v>0</v>
      </c>
      <c r="L30" s="169">
        <v>0</v>
      </c>
      <c r="M30" s="167">
        <f t="shared" si="5"/>
        <v>0</v>
      </c>
      <c r="N30" s="179">
        <v>20</v>
      </c>
      <c r="O30" s="171">
        <v>4</v>
      </c>
      <c r="P30" s="4" t="s">
        <v>95</v>
      </c>
    </row>
    <row r="31" spans="1:16" s="4" customFormat="1" ht="11.25" customHeight="1" x14ac:dyDescent="0.25">
      <c r="A31" s="164">
        <v>15</v>
      </c>
      <c r="B31" s="164" t="s">
        <v>148</v>
      </c>
      <c r="C31" s="164" t="s">
        <v>179</v>
      </c>
      <c r="D31" s="165" t="s">
        <v>183</v>
      </c>
      <c r="E31" s="166" t="s">
        <v>184</v>
      </c>
      <c r="F31" s="164" t="s">
        <v>182</v>
      </c>
      <c r="G31" s="167">
        <v>26</v>
      </c>
      <c r="H31" s="168"/>
      <c r="I31" s="168">
        <f t="shared" si="3"/>
        <v>0</v>
      </c>
      <c r="J31" s="169">
        <v>0</v>
      </c>
      <c r="K31" s="167">
        <f t="shared" si="4"/>
        <v>0</v>
      </c>
      <c r="L31" s="169">
        <v>0</v>
      </c>
      <c r="M31" s="167">
        <f t="shared" si="5"/>
        <v>0</v>
      </c>
      <c r="N31" s="179">
        <v>20</v>
      </c>
      <c r="O31" s="171">
        <v>4</v>
      </c>
      <c r="P31" s="4" t="s">
        <v>95</v>
      </c>
    </row>
    <row r="32" spans="1:16" s="4" customFormat="1" ht="11.25" customHeight="1" x14ac:dyDescent="0.25">
      <c r="A32" s="164">
        <v>16</v>
      </c>
      <c r="B32" s="164" t="s">
        <v>148</v>
      </c>
      <c r="C32" s="164" t="s">
        <v>179</v>
      </c>
      <c r="D32" s="165" t="s">
        <v>185</v>
      </c>
      <c r="E32" s="166" t="s">
        <v>186</v>
      </c>
      <c r="F32" s="164" t="s">
        <v>182</v>
      </c>
      <c r="G32" s="167">
        <v>1</v>
      </c>
      <c r="H32" s="168"/>
      <c r="I32" s="168">
        <f t="shared" si="3"/>
        <v>0</v>
      </c>
      <c r="J32" s="169">
        <v>0</v>
      </c>
      <c r="K32" s="167">
        <f t="shared" si="4"/>
        <v>0</v>
      </c>
      <c r="L32" s="169">
        <v>0</v>
      </c>
      <c r="M32" s="167">
        <f t="shared" si="5"/>
        <v>0</v>
      </c>
      <c r="N32" s="179">
        <v>20</v>
      </c>
      <c r="O32" s="171">
        <v>4</v>
      </c>
      <c r="P32" s="4" t="s">
        <v>95</v>
      </c>
    </row>
    <row r="33" spans="1:16" s="4" customFormat="1" ht="11.25" customHeight="1" x14ac:dyDescent="0.25">
      <c r="A33" s="164">
        <v>17</v>
      </c>
      <c r="B33" s="164" t="s">
        <v>148</v>
      </c>
      <c r="C33" s="164" t="s">
        <v>179</v>
      </c>
      <c r="D33" s="165" t="s">
        <v>187</v>
      </c>
      <c r="E33" s="166" t="s">
        <v>188</v>
      </c>
      <c r="F33" s="164" t="s">
        <v>182</v>
      </c>
      <c r="G33" s="167">
        <v>26</v>
      </c>
      <c r="H33" s="168"/>
      <c r="I33" s="168">
        <f t="shared" si="3"/>
        <v>0</v>
      </c>
      <c r="J33" s="169">
        <v>0</v>
      </c>
      <c r="K33" s="167">
        <f t="shared" si="4"/>
        <v>0</v>
      </c>
      <c r="L33" s="169">
        <v>0</v>
      </c>
      <c r="M33" s="167">
        <f t="shared" si="5"/>
        <v>0</v>
      </c>
      <c r="N33" s="179">
        <v>20</v>
      </c>
      <c r="O33" s="171">
        <v>4</v>
      </c>
      <c r="P33" s="4" t="s">
        <v>95</v>
      </c>
    </row>
    <row r="34" spans="1:16" s="4" customFormat="1" ht="22.5" customHeight="1" x14ac:dyDescent="0.25">
      <c r="A34" s="164">
        <v>18</v>
      </c>
      <c r="B34" s="164" t="s">
        <v>148</v>
      </c>
      <c r="C34" s="164" t="s">
        <v>171</v>
      </c>
      <c r="D34" s="165" t="s">
        <v>189</v>
      </c>
      <c r="E34" s="166" t="s">
        <v>190</v>
      </c>
      <c r="F34" s="164" t="s">
        <v>178</v>
      </c>
      <c r="G34" s="167">
        <v>107</v>
      </c>
      <c r="H34" s="168"/>
      <c r="I34" s="168">
        <f t="shared" si="3"/>
        <v>0</v>
      </c>
      <c r="J34" s="169">
        <v>0.39323000000000002</v>
      </c>
      <c r="K34" s="167">
        <f t="shared" si="4"/>
        <v>42.075610000000005</v>
      </c>
      <c r="L34" s="169">
        <v>0</v>
      </c>
      <c r="M34" s="167">
        <f t="shared" si="5"/>
        <v>0</v>
      </c>
      <c r="N34" s="179">
        <v>20</v>
      </c>
      <c r="O34" s="171">
        <v>4</v>
      </c>
      <c r="P34" s="4" t="s">
        <v>95</v>
      </c>
    </row>
    <row r="35" spans="1:16" s="4" customFormat="1" ht="11.25" customHeight="1" x14ac:dyDescent="0.25">
      <c r="A35" s="164">
        <v>19</v>
      </c>
      <c r="B35" s="164" t="s">
        <v>148</v>
      </c>
      <c r="C35" s="164" t="s">
        <v>191</v>
      </c>
      <c r="D35" s="165" t="s">
        <v>192</v>
      </c>
      <c r="E35" s="166" t="s">
        <v>193</v>
      </c>
      <c r="F35" s="164" t="s">
        <v>151</v>
      </c>
      <c r="G35" s="167">
        <v>260.85199999999998</v>
      </c>
      <c r="H35" s="168"/>
      <c r="I35" s="168">
        <f t="shared" si="3"/>
        <v>0</v>
      </c>
      <c r="J35" s="169">
        <v>2.0699999999999998</v>
      </c>
      <c r="K35" s="167">
        <f t="shared" si="4"/>
        <v>539.96363999999994</v>
      </c>
      <c r="L35" s="169">
        <v>0</v>
      </c>
      <c r="M35" s="167">
        <f t="shared" si="5"/>
        <v>0</v>
      </c>
      <c r="N35" s="179">
        <v>20</v>
      </c>
      <c r="O35" s="171">
        <v>4</v>
      </c>
      <c r="P35" s="4" t="s">
        <v>95</v>
      </c>
    </row>
    <row r="36" spans="1:16" s="4" customFormat="1" ht="11.25" customHeight="1" x14ac:dyDescent="0.25">
      <c r="A36" s="164">
        <v>20</v>
      </c>
      <c r="B36" s="164" t="s">
        <v>148</v>
      </c>
      <c r="C36" s="164" t="s">
        <v>191</v>
      </c>
      <c r="D36" s="165" t="s">
        <v>194</v>
      </c>
      <c r="E36" s="166" t="s">
        <v>195</v>
      </c>
      <c r="F36" s="164" t="s">
        <v>151</v>
      </c>
      <c r="G36" s="167">
        <v>54.997</v>
      </c>
      <c r="H36" s="168"/>
      <c r="I36" s="168">
        <f t="shared" si="3"/>
        <v>0</v>
      </c>
      <c r="J36" s="169">
        <v>2.3143699999999998</v>
      </c>
      <c r="K36" s="167">
        <f t="shared" si="4"/>
        <v>127.28340688999999</v>
      </c>
      <c r="L36" s="169">
        <v>0</v>
      </c>
      <c r="M36" s="167">
        <f t="shared" si="5"/>
        <v>0</v>
      </c>
      <c r="N36" s="179">
        <v>20</v>
      </c>
      <c r="O36" s="171">
        <v>4</v>
      </c>
      <c r="P36" s="4" t="s">
        <v>95</v>
      </c>
    </row>
    <row r="37" spans="1:16" s="4" customFormat="1" ht="11.25" customHeight="1" x14ac:dyDescent="0.25">
      <c r="A37" s="164">
        <v>21</v>
      </c>
      <c r="B37" s="164" t="s">
        <v>148</v>
      </c>
      <c r="C37" s="164" t="s">
        <v>191</v>
      </c>
      <c r="D37" s="165" t="s">
        <v>196</v>
      </c>
      <c r="E37" s="166" t="s">
        <v>197</v>
      </c>
      <c r="F37" s="164" t="s">
        <v>151</v>
      </c>
      <c r="G37" s="167">
        <v>114.242</v>
      </c>
      <c r="H37" s="168"/>
      <c r="I37" s="168">
        <f t="shared" si="3"/>
        <v>0</v>
      </c>
      <c r="J37" s="169">
        <v>2.5138199999999999</v>
      </c>
      <c r="K37" s="167">
        <f t="shared" si="4"/>
        <v>287.18382444000002</v>
      </c>
      <c r="L37" s="169">
        <v>0</v>
      </c>
      <c r="M37" s="167">
        <f t="shared" si="5"/>
        <v>0</v>
      </c>
      <c r="N37" s="179">
        <v>20</v>
      </c>
      <c r="O37" s="171">
        <v>4</v>
      </c>
      <c r="P37" s="4" t="s">
        <v>95</v>
      </c>
    </row>
    <row r="38" spans="1:16" s="4" customFormat="1" ht="11.25" customHeight="1" x14ac:dyDescent="0.25">
      <c r="A38" s="164">
        <v>22</v>
      </c>
      <c r="B38" s="164" t="s">
        <v>148</v>
      </c>
      <c r="C38" s="164" t="s">
        <v>191</v>
      </c>
      <c r="D38" s="165" t="s">
        <v>198</v>
      </c>
      <c r="E38" s="166" t="s">
        <v>199</v>
      </c>
      <c r="F38" s="164" t="s">
        <v>200</v>
      </c>
      <c r="G38" s="167">
        <v>44.442</v>
      </c>
      <c r="H38" s="168"/>
      <c r="I38" s="168">
        <f t="shared" si="3"/>
        <v>0</v>
      </c>
      <c r="J38" s="169">
        <v>1.149E-2</v>
      </c>
      <c r="K38" s="167">
        <f t="shared" si="4"/>
        <v>0.51063858000000006</v>
      </c>
      <c r="L38" s="169">
        <v>0</v>
      </c>
      <c r="M38" s="167">
        <f t="shared" si="5"/>
        <v>0</v>
      </c>
      <c r="N38" s="179">
        <v>20</v>
      </c>
      <c r="O38" s="171">
        <v>4</v>
      </c>
      <c r="P38" s="4" t="s">
        <v>95</v>
      </c>
    </row>
    <row r="39" spans="1:16" s="4" customFormat="1" ht="11.25" customHeight="1" x14ac:dyDescent="0.25">
      <c r="A39" s="164">
        <v>23</v>
      </c>
      <c r="B39" s="164" t="s">
        <v>148</v>
      </c>
      <c r="C39" s="164" t="s">
        <v>191</v>
      </c>
      <c r="D39" s="165" t="s">
        <v>201</v>
      </c>
      <c r="E39" s="166" t="s">
        <v>202</v>
      </c>
      <c r="F39" s="164" t="s">
        <v>200</v>
      </c>
      <c r="G39" s="167">
        <v>44.442</v>
      </c>
      <c r="H39" s="168"/>
      <c r="I39" s="168">
        <f t="shared" si="3"/>
        <v>0</v>
      </c>
      <c r="J39" s="169">
        <v>0</v>
      </c>
      <c r="K39" s="167">
        <f t="shared" si="4"/>
        <v>0</v>
      </c>
      <c r="L39" s="169">
        <v>0</v>
      </c>
      <c r="M39" s="167">
        <f t="shared" si="5"/>
        <v>0</v>
      </c>
      <c r="N39" s="179">
        <v>20</v>
      </c>
      <c r="O39" s="171">
        <v>4</v>
      </c>
      <c r="P39" s="4" t="s">
        <v>95</v>
      </c>
    </row>
    <row r="40" spans="1:16" s="4" customFormat="1" ht="11.25" customHeight="1" x14ac:dyDescent="0.25">
      <c r="A40" s="164">
        <v>24</v>
      </c>
      <c r="B40" s="164" t="s">
        <v>148</v>
      </c>
      <c r="C40" s="164" t="s">
        <v>191</v>
      </c>
      <c r="D40" s="165" t="s">
        <v>203</v>
      </c>
      <c r="E40" s="166" t="s">
        <v>204</v>
      </c>
      <c r="F40" s="164" t="s">
        <v>168</v>
      </c>
      <c r="G40" s="167">
        <v>2.76</v>
      </c>
      <c r="H40" s="168"/>
      <c r="I40" s="168">
        <f t="shared" si="3"/>
        <v>0</v>
      </c>
      <c r="J40" s="169">
        <v>1.01895</v>
      </c>
      <c r="K40" s="167">
        <f t="shared" si="4"/>
        <v>2.8123019999999999</v>
      </c>
      <c r="L40" s="169">
        <v>0</v>
      </c>
      <c r="M40" s="167">
        <f t="shared" si="5"/>
        <v>0</v>
      </c>
      <c r="N40" s="179">
        <v>20</v>
      </c>
      <c r="O40" s="171">
        <v>4</v>
      </c>
      <c r="P40" s="4" t="s">
        <v>95</v>
      </c>
    </row>
    <row r="41" spans="1:16" s="4" customFormat="1" ht="11.25" customHeight="1" x14ac:dyDescent="0.25">
      <c r="A41" s="164">
        <v>25</v>
      </c>
      <c r="B41" s="164" t="s">
        <v>148</v>
      </c>
      <c r="C41" s="164" t="s">
        <v>191</v>
      </c>
      <c r="D41" s="165" t="s">
        <v>205</v>
      </c>
      <c r="E41" s="166" t="s">
        <v>206</v>
      </c>
      <c r="F41" s="164" t="s">
        <v>168</v>
      </c>
      <c r="G41" s="167">
        <v>7.1909999999999998</v>
      </c>
      <c r="H41" s="168"/>
      <c r="I41" s="168">
        <f t="shared" si="3"/>
        <v>0</v>
      </c>
      <c r="J41" s="169">
        <v>1.20296</v>
      </c>
      <c r="K41" s="167">
        <f t="shared" si="4"/>
        <v>8.6504853599999993</v>
      </c>
      <c r="L41" s="169">
        <v>0</v>
      </c>
      <c r="M41" s="167">
        <f t="shared" si="5"/>
        <v>0</v>
      </c>
      <c r="N41" s="179">
        <v>20</v>
      </c>
      <c r="O41" s="171">
        <v>4</v>
      </c>
      <c r="P41" s="4" t="s">
        <v>95</v>
      </c>
    </row>
    <row r="42" spans="1:16" s="4" customFormat="1" ht="11.25" customHeight="1" x14ac:dyDescent="0.25">
      <c r="A42" s="164">
        <v>26</v>
      </c>
      <c r="B42" s="164" t="s">
        <v>148</v>
      </c>
      <c r="C42" s="164" t="s">
        <v>179</v>
      </c>
      <c r="D42" s="165" t="s">
        <v>207</v>
      </c>
      <c r="E42" s="166" t="s">
        <v>208</v>
      </c>
      <c r="F42" s="164" t="s">
        <v>209</v>
      </c>
      <c r="G42" s="167">
        <v>1140.027</v>
      </c>
      <c r="H42" s="168"/>
      <c r="I42" s="168">
        <f t="shared" si="3"/>
        <v>0</v>
      </c>
      <c r="J42" s="169">
        <v>2.5000000000000001E-4</v>
      </c>
      <c r="K42" s="167">
        <f t="shared" si="4"/>
        <v>0.28500675000000003</v>
      </c>
      <c r="L42" s="169">
        <v>0</v>
      </c>
      <c r="M42" s="167">
        <f t="shared" si="5"/>
        <v>0</v>
      </c>
      <c r="N42" s="179">
        <v>20</v>
      </c>
      <c r="O42" s="171">
        <v>4</v>
      </c>
      <c r="P42" s="4" t="s">
        <v>95</v>
      </c>
    </row>
    <row r="43" spans="1:16" s="4" customFormat="1" ht="11.25" customHeight="1" x14ac:dyDescent="0.25">
      <c r="A43" s="164">
        <v>27</v>
      </c>
      <c r="B43" s="164" t="s">
        <v>148</v>
      </c>
      <c r="C43" s="164" t="s">
        <v>191</v>
      </c>
      <c r="D43" s="165" t="s">
        <v>210</v>
      </c>
      <c r="E43" s="166" t="s">
        <v>211</v>
      </c>
      <c r="F43" s="164" t="s">
        <v>151</v>
      </c>
      <c r="G43" s="167">
        <v>25.439</v>
      </c>
      <c r="H43" s="168"/>
      <c r="I43" s="168">
        <f t="shared" si="3"/>
        <v>0</v>
      </c>
      <c r="J43" s="169">
        <v>2.5138199999999999</v>
      </c>
      <c r="K43" s="167">
        <f t="shared" si="4"/>
        <v>63.949066979999998</v>
      </c>
      <c r="L43" s="169">
        <v>0</v>
      </c>
      <c r="M43" s="167">
        <f t="shared" si="5"/>
        <v>0</v>
      </c>
      <c r="N43" s="179">
        <v>20</v>
      </c>
      <c r="O43" s="171">
        <v>4</v>
      </c>
      <c r="P43" s="4" t="s">
        <v>95</v>
      </c>
    </row>
    <row r="44" spans="1:16" s="4" customFormat="1" ht="11.25" customHeight="1" x14ac:dyDescent="0.25">
      <c r="A44" s="164">
        <v>28</v>
      </c>
      <c r="B44" s="164" t="s">
        <v>148</v>
      </c>
      <c r="C44" s="164" t="s">
        <v>191</v>
      </c>
      <c r="D44" s="165" t="s">
        <v>212</v>
      </c>
      <c r="E44" s="166" t="s">
        <v>213</v>
      </c>
      <c r="F44" s="164" t="s">
        <v>200</v>
      </c>
      <c r="G44" s="167">
        <v>128.19300000000001</v>
      </c>
      <c r="H44" s="168"/>
      <c r="I44" s="168">
        <f t="shared" si="3"/>
        <v>0</v>
      </c>
      <c r="J44" s="169">
        <v>8.7299999999999999E-3</v>
      </c>
      <c r="K44" s="167">
        <f t="shared" si="4"/>
        <v>1.1191248900000001</v>
      </c>
      <c r="L44" s="169">
        <v>0</v>
      </c>
      <c r="M44" s="167">
        <f t="shared" si="5"/>
        <v>0</v>
      </c>
      <c r="N44" s="179">
        <v>20</v>
      </c>
      <c r="O44" s="171">
        <v>4</v>
      </c>
      <c r="P44" s="4" t="s">
        <v>95</v>
      </c>
    </row>
    <row r="45" spans="1:16" s="4" customFormat="1" ht="11.25" customHeight="1" x14ac:dyDescent="0.25">
      <c r="A45" s="164">
        <v>29</v>
      </c>
      <c r="B45" s="164" t="s">
        <v>148</v>
      </c>
      <c r="C45" s="164" t="s">
        <v>191</v>
      </c>
      <c r="D45" s="165" t="s">
        <v>214</v>
      </c>
      <c r="E45" s="166" t="s">
        <v>215</v>
      </c>
      <c r="F45" s="164" t="s">
        <v>200</v>
      </c>
      <c r="G45" s="167">
        <v>128.19300000000001</v>
      </c>
      <c r="H45" s="168"/>
      <c r="I45" s="168">
        <f t="shared" si="3"/>
        <v>0</v>
      </c>
      <c r="J45" s="169">
        <v>0</v>
      </c>
      <c r="K45" s="167">
        <f t="shared" si="4"/>
        <v>0</v>
      </c>
      <c r="L45" s="169">
        <v>0</v>
      </c>
      <c r="M45" s="167">
        <f t="shared" si="5"/>
        <v>0</v>
      </c>
      <c r="N45" s="179">
        <v>20</v>
      </c>
      <c r="O45" s="171">
        <v>4</v>
      </c>
      <c r="P45" s="4" t="s">
        <v>95</v>
      </c>
    </row>
    <row r="46" spans="1:16" s="4" customFormat="1" ht="11.25" customHeight="1" x14ac:dyDescent="0.25">
      <c r="A46" s="164">
        <v>30</v>
      </c>
      <c r="B46" s="164" t="s">
        <v>148</v>
      </c>
      <c r="C46" s="164" t="s">
        <v>191</v>
      </c>
      <c r="D46" s="165" t="s">
        <v>216</v>
      </c>
      <c r="E46" s="166" t="s">
        <v>217</v>
      </c>
      <c r="F46" s="164" t="s">
        <v>151</v>
      </c>
      <c r="G46" s="167">
        <v>18.72</v>
      </c>
      <c r="H46" s="168"/>
      <c r="I46" s="168">
        <f t="shared" si="3"/>
        <v>0</v>
      </c>
      <c r="J46" s="169">
        <v>2.5138199999999999</v>
      </c>
      <c r="K46" s="167">
        <f t="shared" si="4"/>
        <v>47.058710399999995</v>
      </c>
      <c r="L46" s="169">
        <v>0</v>
      </c>
      <c r="M46" s="167">
        <f t="shared" si="5"/>
        <v>0</v>
      </c>
      <c r="N46" s="179">
        <v>20</v>
      </c>
      <c r="O46" s="171">
        <v>4</v>
      </c>
      <c r="P46" s="4" t="s">
        <v>95</v>
      </c>
    </row>
    <row r="47" spans="1:16" s="4" customFormat="1" ht="11.25" customHeight="1" x14ac:dyDescent="0.25">
      <c r="A47" s="164">
        <v>31</v>
      </c>
      <c r="B47" s="164" t="s">
        <v>148</v>
      </c>
      <c r="C47" s="164" t="s">
        <v>191</v>
      </c>
      <c r="D47" s="165" t="s">
        <v>218</v>
      </c>
      <c r="E47" s="166" t="s">
        <v>219</v>
      </c>
      <c r="F47" s="164" t="s">
        <v>200</v>
      </c>
      <c r="G47" s="167">
        <v>62.4</v>
      </c>
      <c r="H47" s="168"/>
      <c r="I47" s="168">
        <f t="shared" si="3"/>
        <v>0</v>
      </c>
      <c r="J47" s="169">
        <v>1.149E-2</v>
      </c>
      <c r="K47" s="167">
        <f t="shared" si="4"/>
        <v>0.71697599999999995</v>
      </c>
      <c r="L47" s="169">
        <v>0</v>
      </c>
      <c r="M47" s="167">
        <f t="shared" si="5"/>
        <v>0</v>
      </c>
      <c r="N47" s="179">
        <v>20</v>
      </c>
      <c r="O47" s="171">
        <v>4</v>
      </c>
      <c r="P47" s="4" t="s">
        <v>95</v>
      </c>
    </row>
    <row r="48" spans="1:16" s="4" customFormat="1" ht="11.25" customHeight="1" x14ac:dyDescent="0.25">
      <c r="A48" s="164">
        <v>32</v>
      </c>
      <c r="B48" s="164" t="s">
        <v>148</v>
      </c>
      <c r="C48" s="164" t="s">
        <v>191</v>
      </c>
      <c r="D48" s="165" t="s">
        <v>220</v>
      </c>
      <c r="E48" s="166" t="s">
        <v>221</v>
      </c>
      <c r="F48" s="164" t="s">
        <v>200</v>
      </c>
      <c r="G48" s="167">
        <v>62.4</v>
      </c>
      <c r="H48" s="168"/>
      <c r="I48" s="168">
        <f t="shared" si="3"/>
        <v>0</v>
      </c>
      <c r="J48" s="169">
        <v>0</v>
      </c>
      <c r="K48" s="167">
        <f t="shared" si="4"/>
        <v>0</v>
      </c>
      <c r="L48" s="169">
        <v>0</v>
      </c>
      <c r="M48" s="167">
        <f t="shared" si="5"/>
        <v>0</v>
      </c>
      <c r="N48" s="179">
        <v>20</v>
      </c>
      <c r="O48" s="171">
        <v>4</v>
      </c>
      <c r="P48" s="4" t="s">
        <v>95</v>
      </c>
    </row>
    <row r="49" spans="1:16" s="4" customFormat="1" ht="11.25" customHeight="1" x14ac:dyDescent="0.25">
      <c r="A49" s="164">
        <v>33</v>
      </c>
      <c r="B49" s="164" t="s">
        <v>148</v>
      </c>
      <c r="C49" s="164" t="s">
        <v>191</v>
      </c>
      <c r="D49" s="165" t="s">
        <v>222</v>
      </c>
      <c r="E49" s="166" t="s">
        <v>223</v>
      </c>
      <c r="F49" s="164" t="s">
        <v>151</v>
      </c>
      <c r="G49" s="167">
        <v>3.12</v>
      </c>
      <c r="H49" s="168"/>
      <c r="I49" s="168">
        <f t="shared" si="3"/>
        <v>0</v>
      </c>
      <c r="J49" s="169">
        <v>2.5138199999999999</v>
      </c>
      <c r="K49" s="167">
        <f t="shared" si="4"/>
        <v>7.8431183999999998</v>
      </c>
      <c r="L49" s="169">
        <v>0</v>
      </c>
      <c r="M49" s="167">
        <f t="shared" si="5"/>
        <v>0</v>
      </c>
      <c r="N49" s="179">
        <v>20</v>
      </c>
      <c r="O49" s="171">
        <v>4</v>
      </c>
      <c r="P49" s="4" t="s">
        <v>95</v>
      </c>
    </row>
    <row r="50" spans="1:16" s="4" customFormat="1" ht="11.25" customHeight="1" x14ac:dyDescent="0.25">
      <c r="A50" s="164">
        <v>34</v>
      </c>
      <c r="B50" s="164" t="s">
        <v>148</v>
      </c>
      <c r="C50" s="164" t="s">
        <v>191</v>
      </c>
      <c r="D50" s="165" t="s">
        <v>224</v>
      </c>
      <c r="E50" s="166" t="s">
        <v>225</v>
      </c>
      <c r="F50" s="164" t="s">
        <v>200</v>
      </c>
      <c r="G50" s="167">
        <v>20.8</v>
      </c>
      <c r="H50" s="168"/>
      <c r="I50" s="168">
        <f t="shared" si="3"/>
        <v>0</v>
      </c>
      <c r="J50" s="169">
        <v>7.5599999999999999E-3</v>
      </c>
      <c r="K50" s="167">
        <f t="shared" si="4"/>
        <v>0.157248</v>
      </c>
      <c r="L50" s="169">
        <v>0</v>
      </c>
      <c r="M50" s="167">
        <f t="shared" si="5"/>
        <v>0</v>
      </c>
      <c r="N50" s="179">
        <v>20</v>
      </c>
      <c r="O50" s="171">
        <v>4</v>
      </c>
      <c r="P50" s="4" t="s">
        <v>95</v>
      </c>
    </row>
    <row r="51" spans="1:16" s="4" customFormat="1" ht="11.25" customHeight="1" x14ac:dyDescent="0.25">
      <c r="A51" s="164">
        <v>35</v>
      </c>
      <c r="B51" s="164" t="s">
        <v>148</v>
      </c>
      <c r="C51" s="164" t="s">
        <v>191</v>
      </c>
      <c r="D51" s="165" t="s">
        <v>226</v>
      </c>
      <c r="E51" s="166" t="s">
        <v>227</v>
      </c>
      <c r="F51" s="164" t="s">
        <v>200</v>
      </c>
      <c r="G51" s="167">
        <v>20.8</v>
      </c>
      <c r="H51" s="168"/>
      <c r="I51" s="168">
        <f t="shared" si="3"/>
        <v>0</v>
      </c>
      <c r="J51" s="169">
        <v>0</v>
      </c>
      <c r="K51" s="167">
        <f t="shared" si="4"/>
        <v>0</v>
      </c>
      <c r="L51" s="169">
        <v>0</v>
      </c>
      <c r="M51" s="167">
        <f t="shared" si="5"/>
        <v>0</v>
      </c>
      <c r="N51" s="179">
        <v>20</v>
      </c>
      <c r="O51" s="171">
        <v>4</v>
      </c>
      <c r="P51" s="4" t="s">
        <v>95</v>
      </c>
    </row>
    <row r="52" spans="1:16" s="2" customFormat="1" ht="11.25" customHeight="1" x14ac:dyDescent="0.25">
      <c r="B52" s="143" t="s">
        <v>66</v>
      </c>
      <c r="D52" s="2" t="s">
        <v>97</v>
      </c>
      <c r="E52" s="2" t="s">
        <v>98</v>
      </c>
      <c r="I52" s="144">
        <f>SUM(I53:I59)</f>
        <v>0</v>
      </c>
      <c r="K52" s="145">
        <f>SUM(K53:K59)</f>
        <v>187.22051374</v>
      </c>
      <c r="M52" s="145">
        <f>SUM(M53:M59)</f>
        <v>0</v>
      </c>
      <c r="N52" s="180"/>
      <c r="P52" s="2" t="s">
        <v>93</v>
      </c>
    </row>
    <row r="53" spans="1:16" s="4" customFormat="1" ht="11.25" customHeight="1" x14ac:dyDescent="0.25">
      <c r="A53" s="164">
        <v>36</v>
      </c>
      <c r="B53" s="164" t="s">
        <v>148</v>
      </c>
      <c r="C53" s="164" t="s">
        <v>191</v>
      </c>
      <c r="D53" s="165" t="s">
        <v>228</v>
      </c>
      <c r="E53" s="166" t="s">
        <v>229</v>
      </c>
      <c r="F53" s="164" t="s">
        <v>151</v>
      </c>
      <c r="G53" s="167">
        <v>10.759</v>
      </c>
      <c r="H53" s="168"/>
      <c r="I53" s="168">
        <f t="shared" ref="I53:I59" si="6">ROUND(G53*H53,2)</f>
        <v>0</v>
      </c>
      <c r="J53" s="169">
        <v>2.5600200000000002</v>
      </c>
      <c r="K53" s="167">
        <f t="shared" ref="K53:K59" si="7">G53*J53</f>
        <v>27.543255180000003</v>
      </c>
      <c r="L53" s="169">
        <v>0</v>
      </c>
      <c r="M53" s="167">
        <f t="shared" ref="M53:M59" si="8">G53*L53</f>
        <v>0</v>
      </c>
      <c r="N53" s="179">
        <v>20</v>
      </c>
      <c r="O53" s="171">
        <v>4</v>
      </c>
      <c r="P53" s="4" t="s">
        <v>95</v>
      </c>
    </row>
    <row r="54" spans="1:16" s="4" customFormat="1" ht="11.25" customHeight="1" x14ac:dyDescent="0.25">
      <c r="A54" s="164">
        <v>37</v>
      </c>
      <c r="B54" s="164" t="s">
        <v>148</v>
      </c>
      <c r="C54" s="164" t="s">
        <v>191</v>
      </c>
      <c r="D54" s="165" t="s">
        <v>230</v>
      </c>
      <c r="E54" s="166" t="s">
        <v>231</v>
      </c>
      <c r="F54" s="164" t="s">
        <v>200</v>
      </c>
      <c r="G54" s="167">
        <v>109.68600000000001</v>
      </c>
      <c r="H54" s="168"/>
      <c r="I54" s="168">
        <f t="shared" si="6"/>
        <v>0</v>
      </c>
      <c r="J54" s="169">
        <v>0</v>
      </c>
      <c r="K54" s="167">
        <f t="shared" si="7"/>
        <v>0</v>
      </c>
      <c r="L54" s="169">
        <v>0</v>
      </c>
      <c r="M54" s="167">
        <f t="shared" si="8"/>
        <v>0</v>
      </c>
      <c r="N54" s="179">
        <v>20</v>
      </c>
      <c r="O54" s="171">
        <v>4</v>
      </c>
      <c r="P54" s="4" t="s">
        <v>95</v>
      </c>
    </row>
    <row r="55" spans="1:16" s="4" customFormat="1" ht="11.25" customHeight="1" x14ac:dyDescent="0.25">
      <c r="A55" s="164">
        <v>38</v>
      </c>
      <c r="B55" s="164" t="s">
        <v>148</v>
      </c>
      <c r="C55" s="164" t="s">
        <v>191</v>
      </c>
      <c r="D55" s="165" t="s">
        <v>232</v>
      </c>
      <c r="E55" s="166" t="s">
        <v>233</v>
      </c>
      <c r="F55" s="164" t="s">
        <v>200</v>
      </c>
      <c r="G55" s="167">
        <v>109.68600000000001</v>
      </c>
      <c r="H55" s="168"/>
      <c r="I55" s="168">
        <f t="shared" si="6"/>
        <v>0</v>
      </c>
      <c r="J55" s="169">
        <v>1.336E-2</v>
      </c>
      <c r="K55" s="167">
        <f t="shared" si="7"/>
        <v>1.4654049600000001</v>
      </c>
      <c r="L55" s="169">
        <v>0</v>
      </c>
      <c r="M55" s="167">
        <f t="shared" si="8"/>
        <v>0</v>
      </c>
      <c r="N55" s="179">
        <v>20</v>
      </c>
      <c r="O55" s="171">
        <v>4</v>
      </c>
      <c r="P55" s="4" t="s">
        <v>95</v>
      </c>
    </row>
    <row r="56" spans="1:16" s="4" customFormat="1" ht="11.25" customHeight="1" x14ac:dyDescent="0.25">
      <c r="A56" s="164">
        <v>39</v>
      </c>
      <c r="B56" s="164" t="s">
        <v>148</v>
      </c>
      <c r="C56" s="164" t="s">
        <v>191</v>
      </c>
      <c r="D56" s="165" t="s">
        <v>234</v>
      </c>
      <c r="E56" s="166" t="s">
        <v>235</v>
      </c>
      <c r="F56" s="164" t="s">
        <v>200</v>
      </c>
      <c r="G56" s="167">
        <v>109.68600000000001</v>
      </c>
      <c r="H56" s="168"/>
      <c r="I56" s="168">
        <f t="shared" si="6"/>
        <v>0</v>
      </c>
      <c r="J56" s="169">
        <v>0</v>
      </c>
      <c r="K56" s="167">
        <f t="shared" si="7"/>
        <v>0</v>
      </c>
      <c r="L56" s="169">
        <v>0</v>
      </c>
      <c r="M56" s="167">
        <f t="shared" si="8"/>
        <v>0</v>
      </c>
      <c r="N56" s="179">
        <v>20</v>
      </c>
      <c r="O56" s="171">
        <v>4</v>
      </c>
      <c r="P56" s="4" t="s">
        <v>95</v>
      </c>
    </row>
    <row r="57" spans="1:16" s="4" customFormat="1" ht="11.25" customHeight="1" x14ac:dyDescent="0.25">
      <c r="A57" s="164">
        <v>40</v>
      </c>
      <c r="B57" s="164" t="s">
        <v>148</v>
      </c>
      <c r="C57" s="164" t="s">
        <v>191</v>
      </c>
      <c r="D57" s="165" t="s">
        <v>236</v>
      </c>
      <c r="E57" s="166" t="s">
        <v>237</v>
      </c>
      <c r="F57" s="164" t="s">
        <v>168</v>
      </c>
      <c r="G57" s="167">
        <v>1.36</v>
      </c>
      <c r="H57" s="168"/>
      <c r="I57" s="168">
        <f t="shared" si="6"/>
        <v>0</v>
      </c>
      <c r="J57" s="169">
        <v>1.0152099999999999</v>
      </c>
      <c r="K57" s="167">
        <f t="shared" si="7"/>
        <v>1.3806856000000001</v>
      </c>
      <c r="L57" s="169">
        <v>0</v>
      </c>
      <c r="M57" s="167">
        <f t="shared" si="8"/>
        <v>0</v>
      </c>
      <c r="N57" s="179">
        <v>20</v>
      </c>
      <c r="O57" s="171">
        <v>4</v>
      </c>
      <c r="P57" s="4" t="s">
        <v>95</v>
      </c>
    </row>
    <row r="58" spans="1:16" s="4" customFormat="1" ht="11.25" customHeight="1" x14ac:dyDescent="0.25">
      <c r="A58" s="164">
        <v>41</v>
      </c>
      <c r="B58" s="164" t="s">
        <v>148</v>
      </c>
      <c r="C58" s="164" t="s">
        <v>191</v>
      </c>
      <c r="D58" s="165" t="s">
        <v>238</v>
      </c>
      <c r="E58" s="166" t="s">
        <v>239</v>
      </c>
      <c r="F58" s="164" t="s">
        <v>240</v>
      </c>
      <c r="G58" s="167">
        <v>75399.600000000006</v>
      </c>
      <c r="H58" s="168"/>
      <c r="I58" s="168">
        <f t="shared" si="6"/>
        <v>0</v>
      </c>
      <c r="J58" s="169">
        <v>1E-3</v>
      </c>
      <c r="K58" s="167">
        <f t="shared" si="7"/>
        <v>75.399600000000007</v>
      </c>
      <c r="L58" s="169">
        <v>0</v>
      </c>
      <c r="M58" s="167">
        <f t="shared" si="8"/>
        <v>0</v>
      </c>
      <c r="N58" s="179">
        <v>20</v>
      </c>
      <c r="O58" s="171">
        <v>4</v>
      </c>
      <c r="P58" s="4" t="s">
        <v>95</v>
      </c>
    </row>
    <row r="59" spans="1:16" s="5" customFormat="1" ht="22.5" customHeight="1" x14ac:dyDescent="0.25">
      <c r="A59" s="172">
        <v>42</v>
      </c>
      <c r="B59" s="172" t="s">
        <v>241</v>
      </c>
      <c r="C59" s="172" t="s">
        <v>242</v>
      </c>
      <c r="D59" s="173" t="s">
        <v>243</v>
      </c>
      <c r="E59" s="174" t="s">
        <v>244</v>
      </c>
      <c r="F59" s="172" t="s">
        <v>240</v>
      </c>
      <c r="G59" s="175">
        <v>81431.567999999999</v>
      </c>
      <c r="H59" s="176"/>
      <c r="I59" s="176">
        <f t="shared" si="6"/>
        <v>0</v>
      </c>
      <c r="J59" s="177">
        <v>1E-3</v>
      </c>
      <c r="K59" s="175">
        <f t="shared" si="7"/>
        <v>81.431567999999999</v>
      </c>
      <c r="L59" s="177">
        <v>0</v>
      </c>
      <c r="M59" s="175">
        <f t="shared" si="8"/>
        <v>0</v>
      </c>
      <c r="N59" s="179">
        <v>20</v>
      </c>
      <c r="O59" s="178">
        <v>8</v>
      </c>
      <c r="P59" s="5" t="s">
        <v>95</v>
      </c>
    </row>
    <row r="60" spans="1:16" s="2" customFormat="1" ht="11.25" customHeight="1" x14ac:dyDescent="0.25">
      <c r="B60" s="143" t="s">
        <v>66</v>
      </c>
      <c r="D60" s="2" t="s">
        <v>99</v>
      </c>
      <c r="E60" s="2" t="s">
        <v>100</v>
      </c>
      <c r="I60" s="144">
        <f>SUM(I61:I72)</f>
        <v>0</v>
      </c>
      <c r="K60" s="145">
        <f>SUM(K61:K72)</f>
        <v>34.58299641</v>
      </c>
      <c r="M60" s="145">
        <f>SUM(M61:M72)</f>
        <v>0</v>
      </c>
      <c r="N60" s="180"/>
      <c r="P60" s="2" t="s">
        <v>93</v>
      </c>
    </row>
    <row r="61" spans="1:16" s="4" customFormat="1" ht="11.25" customHeight="1" x14ac:dyDescent="0.25">
      <c r="A61" s="164">
        <v>43</v>
      </c>
      <c r="B61" s="164" t="s">
        <v>148</v>
      </c>
      <c r="C61" s="164" t="s">
        <v>191</v>
      </c>
      <c r="D61" s="165" t="s">
        <v>245</v>
      </c>
      <c r="E61" s="166" t="s">
        <v>246</v>
      </c>
      <c r="F61" s="164" t="s">
        <v>151</v>
      </c>
      <c r="G61" s="167">
        <v>0.88200000000000001</v>
      </c>
      <c r="H61" s="168"/>
      <c r="I61" s="168">
        <f t="shared" ref="I61:I72" si="9">ROUND(G61*H61,2)</f>
        <v>0</v>
      </c>
      <c r="J61" s="169">
        <v>2.5702400000000001</v>
      </c>
      <c r="K61" s="167">
        <f t="shared" ref="K61:K72" si="10">G61*J61</f>
        <v>2.26695168</v>
      </c>
      <c r="L61" s="169">
        <v>0</v>
      </c>
      <c r="M61" s="167">
        <f t="shared" ref="M61:M72" si="11">G61*L61</f>
        <v>0</v>
      </c>
      <c r="N61" s="179">
        <v>20</v>
      </c>
      <c r="O61" s="171">
        <v>4</v>
      </c>
      <c r="P61" s="4" t="s">
        <v>95</v>
      </c>
    </row>
    <row r="62" spans="1:16" s="4" customFormat="1" ht="11.25" customHeight="1" x14ac:dyDescent="0.25">
      <c r="A62" s="164">
        <v>44</v>
      </c>
      <c r="B62" s="164" t="s">
        <v>148</v>
      </c>
      <c r="C62" s="164" t="s">
        <v>191</v>
      </c>
      <c r="D62" s="165" t="s">
        <v>247</v>
      </c>
      <c r="E62" s="166" t="s">
        <v>248</v>
      </c>
      <c r="F62" s="164" t="s">
        <v>200</v>
      </c>
      <c r="G62" s="167">
        <v>4.5679999999999996</v>
      </c>
      <c r="H62" s="168"/>
      <c r="I62" s="168">
        <f t="shared" si="9"/>
        <v>0</v>
      </c>
      <c r="J62" s="169">
        <v>6.9499999999999996E-3</v>
      </c>
      <c r="K62" s="167">
        <f t="shared" si="10"/>
        <v>3.1747599999999994E-2</v>
      </c>
      <c r="L62" s="169">
        <v>0</v>
      </c>
      <c r="M62" s="167">
        <f t="shared" si="11"/>
        <v>0</v>
      </c>
      <c r="N62" s="179">
        <v>20</v>
      </c>
      <c r="O62" s="171">
        <v>4</v>
      </c>
      <c r="P62" s="4" t="s">
        <v>95</v>
      </c>
    </row>
    <row r="63" spans="1:16" s="4" customFormat="1" ht="11.25" customHeight="1" x14ac:dyDescent="0.25">
      <c r="A63" s="164">
        <v>45</v>
      </c>
      <c r="B63" s="164" t="s">
        <v>148</v>
      </c>
      <c r="C63" s="164" t="s">
        <v>191</v>
      </c>
      <c r="D63" s="165" t="s">
        <v>249</v>
      </c>
      <c r="E63" s="166" t="s">
        <v>250</v>
      </c>
      <c r="F63" s="164" t="s">
        <v>200</v>
      </c>
      <c r="G63" s="167">
        <v>4.5679999999999996</v>
      </c>
      <c r="H63" s="168"/>
      <c r="I63" s="168">
        <f t="shared" si="9"/>
        <v>0</v>
      </c>
      <c r="J63" s="169">
        <v>0</v>
      </c>
      <c r="K63" s="167">
        <f t="shared" si="10"/>
        <v>0</v>
      </c>
      <c r="L63" s="169">
        <v>0</v>
      </c>
      <c r="M63" s="167">
        <f t="shared" si="11"/>
        <v>0</v>
      </c>
      <c r="N63" s="179">
        <v>20</v>
      </c>
      <c r="O63" s="171">
        <v>4</v>
      </c>
      <c r="P63" s="4" t="s">
        <v>95</v>
      </c>
    </row>
    <row r="64" spans="1:16" s="4" customFormat="1" ht="22.5" customHeight="1" x14ac:dyDescent="0.25">
      <c r="A64" s="164">
        <v>46</v>
      </c>
      <c r="B64" s="164" t="s">
        <v>148</v>
      </c>
      <c r="C64" s="164" t="s">
        <v>191</v>
      </c>
      <c r="D64" s="165" t="s">
        <v>251</v>
      </c>
      <c r="E64" s="166" t="s">
        <v>252</v>
      </c>
      <c r="F64" s="164" t="s">
        <v>200</v>
      </c>
      <c r="G64" s="167">
        <v>2.8879999999999999</v>
      </c>
      <c r="H64" s="168"/>
      <c r="I64" s="168">
        <f t="shared" si="9"/>
        <v>0</v>
      </c>
      <c r="J64" s="169">
        <v>5.7770000000000002E-2</v>
      </c>
      <c r="K64" s="167">
        <f t="shared" si="10"/>
        <v>0.16683976</v>
      </c>
      <c r="L64" s="169">
        <v>0</v>
      </c>
      <c r="M64" s="167">
        <f t="shared" si="11"/>
        <v>0</v>
      </c>
      <c r="N64" s="179">
        <v>20</v>
      </c>
      <c r="O64" s="171">
        <v>4</v>
      </c>
      <c r="P64" s="4" t="s">
        <v>95</v>
      </c>
    </row>
    <row r="65" spans="1:16" s="4" customFormat="1" ht="22.5" customHeight="1" x14ac:dyDescent="0.25">
      <c r="A65" s="164">
        <v>47</v>
      </c>
      <c r="B65" s="164" t="s">
        <v>148</v>
      </c>
      <c r="C65" s="164" t="s">
        <v>191</v>
      </c>
      <c r="D65" s="165" t="s">
        <v>253</v>
      </c>
      <c r="E65" s="166" t="s">
        <v>254</v>
      </c>
      <c r="F65" s="164" t="s">
        <v>200</v>
      </c>
      <c r="G65" s="167">
        <v>2.8879999999999999</v>
      </c>
      <c r="H65" s="168"/>
      <c r="I65" s="168">
        <f t="shared" si="9"/>
        <v>0</v>
      </c>
      <c r="J65" s="169">
        <v>0</v>
      </c>
      <c r="K65" s="167">
        <f t="shared" si="10"/>
        <v>0</v>
      </c>
      <c r="L65" s="169">
        <v>0</v>
      </c>
      <c r="M65" s="167">
        <f t="shared" si="11"/>
        <v>0</v>
      </c>
      <c r="N65" s="179">
        <v>20</v>
      </c>
      <c r="O65" s="171">
        <v>4</v>
      </c>
      <c r="P65" s="4" t="s">
        <v>95</v>
      </c>
    </row>
    <row r="66" spans="1:16" s="4" customFormat="1" ht="22.5" customHeight="1" x14ac:dyDescent="0.25">
      <c r="A66" s="164">
        <v>48</v>
      </c>
      <c r="B66" s="164" t="s">
        <v>148</v>
      </c>
      <c r="C66" s="164" t="s">
        <v>191</v>
      </c>
      <c r="D66" s="165" t="s">
        <v>255</v>
      </c>
      <c r="E66" s="166" t="s">
        <v>256</v>
      </c>
      <c r="F66" s="164" t="s">
        <v>200</v>
      </c>
      <c r="G66" s="167">
        <v>1271.1579999999999</v>
      </c>
      <c r="H66" s="168"/>
      <c r="I66" s="168">
        <f t="shared" si="9"/>
        <v>0</v>
      </c>
      <c r="J66" s="169">
        <v>1.9390000000000001E-2</v>
      </c>
      <c r="K66" s="167">
        <f t="shared" si="10"/>
        <v>24.64775362</v>
      </c>
      <c r="L66" s="169">
        <v>0</v>
      </c>
      <c r="M66" s="167">
        <f t="shared" si="11"/>
        <v>0</v>
      </c>
      <c r="N66" s="179">
        <v>20</v>
      </c>
      <c r="O66" s="171">
        <v>4</v>
      </c>
      <c r="P66" s="4" t="s">
        <v>95</v>
      </c>
    </row>
    <row r="67" spans="1:16" s="4" customFormat="1" ht="11.25" customHeight="1" x14ac:dyDescent="0.25">
      <c r="A67" s="164">
        <v>49</v>
      </c>
      <c r="B67" s="164" t="s">
        <v>148</v>
      </c>
      <c r="C67" s="164" t="s">
        <v>179</v>
      </c>
      <c r="D67" s="165" t="s">
        <v>257</v>
      </c>
      <c r="E67" s="166" t="s">
        <v>208</v>
      </c>
      <c r="F67" s="164" t="s">
        <v>209</v>
      </c>
      <c r="G67" s="167">
        <v>8.8149999999999995</v>
      </c>
      <c r="H67" s="168"/>
      <c r="I67" s="168">
        <f t="shared" si="9"/>
        <v>0</v>
      </c>
      <c r="J67" s="169">
        <v>2.5000000000000001E-4</v>
      </c>
      <c r="K67" s="167">
        <f t="shared" si="10"/>
        <v>2.20375E-3</v>
      </c>
      <c r="L67" s="169">
        <v>0</v>
      </c>
      <c r="M67" s="167">
        <f t="shared" si="11"/>
        <v>0</v>
      </c>
      <c r="N67" s="179">
        <v>20</v>
      </c>
      <c r="O67" s="171">
        <v>4</v>
      </c>
      <c r="P67" s="4" t="s">
        <v>95</v>
      </c>
    </row>
    <row r="68" spans="1:16" s="4" customFormat="1" ht="11.25" customHeight="1" x14ac:dyDescent="0.25">
      <c r="A68" s="164">
        <v>50</v>
      </c>
      <c r="B68" s="164" t="s">
        <v>148</v>
      </c>
      <c r="C68" s="164" t="s">
        <v>179</v>
      </c>
      <c r="D68" s="165" t="s">
        <v>258</v>
      </c>
      <c r="E68" s="166" t="s">
        <v>259</v>
      </c>
      <c r="F68" s="164" t="s">
        <v>200</v>
      </c>
      <c r="G68" s="167">
        <v>80</v>
      </c>
      <c r="H68" s="168"/>
      <c r="I68" s="168">
        <f t="shared" si="9"/>
        <v>0</v>
      </c>
      <c r="J68" s="169">
        <v>2.5000000000000001E-4</v>
      </c>
      <c r="K68" s="167">
        <f t="shared" si="10"/>
        <v>0.02</v>
      </c>
      <c r="L68" s="169">
        <v>0</v>
      </c>
      <c r="M68" s="167">
        <f t="shared" si="11"/>
        <v>0</v>
      </c>
      <c r="N68" s="179">
        <v>20</v>
      </c>
      <c r="O68" s="171">
        <v>4</v>
      </c>
      <c r="P68" s="4" t="s">
        <v>95</v>
      </c>
    </row>
    <row r="69" spans="1:16" s="4" customFormat="1" ht="11.25" customHeight="1" x14ac:dyDescent="0.25">
      <c r="A69" s="164">
        <v>51</v>
      </c>
      <c r="B69" s="164" t="s">
        <v>148</v>
      </c>
      <c r="C69" s="164" t="s">
        <v>260</v>
      </c>
      <c r="D69" s="165" t="s">
        <v>261</v>
      </c>
      <c r="E69" s="166" t="s">
        <v>262</v>
      </c>
      <c r="F69" s="164" t="s">
        <v>182</v>
      </c>
      <c r="G69" s="167">
        <v>1</v>
      </c>
      <c r="H69" s="168"/>
      <c r="I69" s="168">
        <f t="shared" si="9"/>
        <v>0</v>
      </c>
      <c r="J69" s="169">
        <v>9.4219999999999998E-2</v>
      </c>
      <c r="K69" s="167">
        <f t="shared" si="10"/>
        <v>9.4219999999999998E-2</v>
      </c>
      <c r="L69" s="169">
        <v>0</v>
      </c>
      <c r="M69" s="167">
        <f t="shared" si="11"/>
        <v>0</v>
      </c>
      <c r="N69" s="179">
        <v>20</v>
      </c>
      <c r="O69" s="171">
        <v>4</v>
      </c>
      <c r="P69" s="4" t="s">
        <v>95</v>
      </c>
    </row>
    <row r="70" spans="1:16" s="5" customFormat="1" ht="11.25" customHeight="1" x14ac:dyDescent="0.25">
      <c r="A70" s="172">
        <v>52</v>
      </c>
      <c r="B70" s="172" t="s">
        <v>241</v>
      </c>
      <c r="C70" s="172" t="s">
        <v>242</v>
      </c>
      <c r="D70" s="173" t="s">
        <v>263</v>
      </c>
      <c r="E70" s="174" t="s">
        <v>264</v>
      </c>
      <c r="F70" s="172" t="s">
        <v>182</v>
      </c>
      <c r="G70" s="175">
        <v>1</v>
      </c>
      <c r="H70" s="176"/>
      <c r="I70" s="176">
        <f t="shared" si="9"/>
        <v>0</v>
      </c>
      <c r="J70" s="177">
        <v>7</v>
      </c>
      <c r="K70" s="175">
        <f t="shared" si="10"/>
        <v>7</v>
      </c>
      <c r="L70" s="177">
        <v>0</v>
      </c>
      <c r="M70" s="175">
        <f t="shared" si="11"/>
        <v>0</v>
      </c>
      <c r="N70" s="179">
        <v>20</v>
      </c>
      <c r="O70" s="178">
        <v>8</v>
      </c>
      <c r="P70" s="5" t="s">
        <v>95</v>
      </c>
    </row>
    <row r="71" spans="1:16" s="5" customFormat="1" ht="11.25" customHeight="1" x14ac:dyDescent="0.25">
      <c r="A71" s="172">
        <v>53</v>
      </c>
      <c r="B71" s="172" t="s">
        <v>241</v>
      </c>
      <c r="C71" s="172" t="s">
        <v>242</v>
      </c>
      <c r="D71" s="173" t="s">
        <v>265</v>
      </c>
      <c r="E71" s="174" t="s">
        <v>266</v>
      </c>
      <c r="F71" s="172" t="s">
        <v>240</v>
      </c>
      <c r="G71" s="175">
        <v>306.2</v>
      </c>
      <c r="H71" s="176"/>
      <c r="I71" s="176">
        <f t="shared" si="9"/>
        <v>0</v>
      </c>
      <c r="J71" s="177">
        <v>1.15E-3</v>
      </c>
      <c r="K71" s="175">
        <f t="shared" si="10"/>
        <v>0.35213</v>
      </c>
      <c r="L71" s="177">
        <v>0</v>
      </c>
      <c r="M71" s="175">
        <f t="shared" si="11"/>
        <v>0</v>
      </c>
      <c r="N71" s="179">
        <v>20</v>
      </c>
      <c r="O71" s="178">
        <v>8</v>
      </c>
      <c r="P71" s="5" t="s">
        <v>95</v>
      </c>
    </row>
    <row r="72" spans="1:16" s="5" customFormat="1" ht="11.25" customHeight="1" x14ac:dyDescent="0.25">
      <c r="A72" s="172">
        <v>54</v>
      </c>
      <c r="B72" s="172" t="s">
        <v>241</v>
      </c>
      <c r="C72" s="172" t="s">
        <v>242</v>
      </c>
      <c r="D72" s="173" t="s">
        <v>267</v>
      </c>
      <c r="E72" s="174" t="s">
        <v>268</v>
      </c>
      <c r="F72" s="172" t="s">
        <v>182</v>
      </c>
      <c r="G72" s="175">
        <v>1</v>
      </c>
      <c r="H72" s="176"/>
      <c r="I72" s="176">
        <f t="shared" si="9"/>
        <v>0</v>
      </c>
      <c r="J72" s="177">
        <v>1.15E-3</v>
      </c>
      <c r="K72" s="175">
        <f t="shared" si="10"/>
        <v>1.15E-3</v>
      </c>
      <c r="L72" s="177">
        <v>0</v>
      </c>
      <c r="M72" s="175">
        <f t="shared" si="11"/>
        <v>0</v>
      </c>
      <c r="N72" s="179">
        <v>20</v>
      </c>
      <c r="O72" s="178">
        <v>8</v>
      </c>
      <c r="P72" s="5" t="s">
        <v>95</v>
      </c>
    </row>
    <row r="73" spans="1:16" s="2" customFormat="1" ht="11.25" customHeight="1" x14ac:dyDescent="0.25">
      <c r="B73" s="143" t="s">
        <v>66</v>
      </c>
      <c r="D73" s="2" t="s">
        <v>101</v>
      </c>
      <c r="E73" s="2" t="s">
        <v>102</v>
      </c>
      <c r="I73" s="144">
        <f>SUM(I74:I108)</f>
        <v>0</v>
      </c>
      <c r="K73" s="145">
        <f>SUM(K74:K108)</f>
        <v>245.13057142</v>
      </c>
      <c r="M73" s="145">
        <f>SUM(M74:M108)</f>
        <v>0</v>
      </c>
      <c r="N73" s="180"/>
      <c r="P73" s="2" t="s">
        <v>93</v>
      </c>
    </row>
    <row r="74" spans="1:16" s="4" customFormat="1" ht="11.25" customHeight="1" x14ac:dyDescent="0.25">
      <c r="A74" s="164">
        <v>55</v>
      </c>
      <c r="B74" s="164" t="s">
        <v>148</v>
      </c>
      <c r="C74" s="164" t="s">
        <v>191</v>
      </c>
      <c r="D74" s="165" t="s">
        <v>269</v>
      </c>
      <c r="E74" s="166" t="s">
        <v>270</v>
      </c>
      <c r="F74" s="164" t="s">
        <v>200</v>
      </c>
      <c r="G74" s="167">
        <v>371.053</v>
      </c>
      <c r="H74" s="168"/>
      <c r="I74" s="168">
        <f>ROUND(G74*H74,2)</f>
        <v>0</v>
      </c>
      <c r="J74" s="169">
        <v>8.0000000000000007E-5</v>
      </c>
      <c r="K74" s="167">
        <f>G74*J74</f>
        <v>2.9684240000000001E-2</v>
      </c>
      <c r="L74" s="169">
        <v>0</v>
      </c>
      <c r="M74" s="167">
        <f>G74*L74</f>
        <v>0</v>
      </c>
      <c r="N74" s="179">
        <v>20</v>
      </c>
      <c r="O74" s="171">
        <v>4</v>
      </c>
      <c r="P74" s="4" t="s">
        <v>95</v>
      </c>
    </row>
    <row r="75" spans="1:16" s="4" customFormat="1" ht="23.1" customHeight="1" x14ac:dyDescent="0.25">
      <c r="A75" s="219">
        <v>56</v>
      </c>
      <c r="B75" s="219" t="s">
        <v>148</v>
      </c>
      <c r="C75" s="219" t="s">
        <v>191</v>
      </c>
      <c r="D75" s="225" t="s">
        <v>271</v>
      </c>
      <c r="E75" s="221" t="s">
        <v>619</v>
      </c>
      <c r="F75" s="219" t="s">
        <v>200</v>
      </c>
      <c r="G75" s="222">
        <v>482.23399999999998</v>
      </c>
      <c r="H75" s="230"/>
      <c r="I75" s="230">
        <f>ROUND(G75*H75,2)</f>
        <v>0</v>
      </c>
      <c r="J75" s="231">
        <v>0</v>
      </c>
      <c r="K75" s="222">
        <f>G75*J75</f>
        <v>0</v>
      </c>
      <c r="L75" s="231">
        <v>0</v>
      </c>
      <c r="M75" s="222">
        <f>G75*L75</f>
        <v>0</v>
      </c>
      <c r="N75" s="232">
        <v>20</v>
      </c>
      <c r="O75" s="171">
        <v>4</v>
      </c>
      <c r="P75" s="4" t="s">
        <v>95</v>
      </c>
    </row>
    <row r="76" spans="1:16" s="4" customFormat="1" ht="33.75" customHeight="1" x14ac:dyDescent="0.25">
      <c r="A76" s="164">
        <v>57</v>
      </c>
      <c r="B76" s="164" t="s">
        <v>148</v>
      </c>
      <c r="C76" s="164" t="s">
        <v>191</v>
      </c>
      <c r="D76" s="165" t="s">
        <v>272</v>
      </c>
      <c r="E76" s="166" t="s">
        <v>273</v>
      </c>
      <c r="F76" s="164" t="s">
        <v>200</v>
      </c>
      <c r="G76" s="167">
        <v>600.14300000000003</v>
      </c>
      <c r="H76" s="168"/>
      <c r="I76" s="168">
        <f>ROUND(G76*H76,2)</f>
        <v>0</v>
      </c>
      <c r="J76" s="169">
        <v>3.15E-3</v>
      </c>
      <c r="K76" s="167">
        <f>G76*J76</f>
        <v>1.8904504500000001</v>
      </c>
      <c r="L76" s="169">
        <v>0</v>
      </c>
      <c r="M76" s="167">
        <f>G76*L76</f>
        <v>0</v>
      </c>
      <c r="N76" s="179">
        <v>20</v>
      </c>
      <c r="O76" s="171">
        <v>4</v>
      </c>
      <c r="P76" s="4" t="s">
        <v>95</v>
      </c>
    </row>
    <row r="77" spans="1:16" s="4" customFormat="1" ht="22.5" customHeight="1" x14ac:dyDescent="0.25">
      <c r="A77" s="164">
        <v>58</v>
      </c>
      <c r="B77" s="164" t="s">
        <v>148</v>
      </c>
      <c r="C77" s="164" t="s">
        <v>191</v>
      </c>
      <c r="D77" s="165" t="s">
        <v>274</v>
      </c>
      <c r="E77" s="166" t="s">
        <v>275</v>
      </c>
      <c r="F77" s="164" t="s">
        <v>200</v>
      </c>
      <c r="G77" s="167">
        <v>422.63900000000001</v>
      </c>
      <c r="H77" s="168"/>
      <c r="I77" s="168">
        <f>ROUND(G77*H77,2)</f>
        <v>0</v>
      </c>
      <c r="J77" s="169">
        <v>9.4500000000000001E-3</v>
      </c>
      <c r="K77" s="167">
        <f>G77*J77</f>
        <v>3.9939385500000002</v>
      </c>
      <c r="L77" s="169">
        <v>0</v>
      </c>
      <c r="M77" s="167">
        <f>G77*L77</f>
        <v>0</v>
      </c>
      <c r="N77" s="179">
        <v>20</v>
      </c>
      <c r="O77" s="171">
        <v>4</v>
      </c>
      <c r="P77" s="4" t="s">
        <v>95</v>
      </c>
    </row>
    <row r="78" spans="1:16" s="4" customFormat="1" ht="22.5" customHeight="1" x14ac:dyDescent="0.25">
      <c r="A78" s="219">
        <v>59</v>
      </c>
      <c r="B78" s="219" t="s">
        <v>148</v>
      </c>
      <c r="C78" s="219" t="s">
        <v>191</v>
      </c>
      <c r="D78" s="225" t="s">
        <v>276</v>
      </c>
      <c r="E78" s="221" t="s">
        <v>277</v>
      </c>
      <c r="F78" s="219" t="s">
        <v>200</v>
      </c>
      <c r="G78" s="222">
        <v>99.676000000000002</v>
      </c>
      <c r="H78" s="230"/>
      <c r="I78" s="230">
        <f>ROUND(G78*H78,2)</f>
        <v>0</v>
      </c>
      <c r="J78" s="231">
        <v>1.0189999999999999E-2</v>
      </c>
      <c r="K78" s="222">
        <f>G78*J78</f>
        <v>1.01569844</v>
      </c>
      <c r="L78" s="231">
        <v>0</v>
      </c>
      <c r="M78" s="222">
        <f>G78*L78</f>
        <v>0</v>
      </c>
      <c r="N78" s="232">
        <v>20</v>
      </c>
      <c r="O78" s="171">
        <v>4</v>
      </c>
      <c r="P78" s="4" t="s">
        <v>95</v>
      </c>
    </row>
    <row r="79" spans="1:16" s="4" customFormat="1" ht="11.25" customHeight="1" x14ac:dyDescent="0.2">
      <c r="A79" s="164"/>
      <c r="B79" s="164"/>
      <c r="C79" s="164"/>
      <c r="D79" s="165"/>
      <c r="E79" s="204" t="s">
        <v>607</v>
      </c>
      <c r="F79" s="164"/>
      <c r="G79" s="206"/>
      <c r="H79" s="168"/>
      <c r="I79" s="168"/>
      <c r="J79" s="169"/>
      <c r="K79" s="167"/>
      <c r="L79" s="169"/>
      <c r="M79" s="167"/>
      <c r="N79" s="179"/>
      <c r="O79" s="171"/>
    </row>
    <row r="80" spans="1:16" s="4" customFormat="1" ht="11.25" customHeight="1" x14ac:dyDescent="0.2">
      <c r="A80" s="164"/>
      <c r="B80" s="164"/>
      <c r="C80" s="164"/>
      <c r="D80" s="165"/>
      <c r="E80" s="200" t="s">
        <v>608</v>
      </c>
      <c r="F80" s="164"/>
      <c r="G80" s="202">
        <v>14.994</v>
      </c>
      <c r="H80" s="168"/>
      <c r="I80" s="168"/>
      <c r="J80" s="169"/>
      <c r="K80" s="167"/>
      <c r="L80" s="169"/>
      <c r="M80" s="167"/>
      <c r="N80" s="179"/>
      <c r="O80" s="171"/>
    </row>
    <row r="81" spans="1:16" s="4" customFormat="1" ht="11.25" customHeight="1" x14ac:dyDescent="0.2">
      <c r="A81" s="164"/>
      <c r="B81" s="164"/>
      <c r="C81" s="164"/>
      <c r="D81" s="165"/>
      <c r="E81" s="200" t="s">
        <v>609</v>
      </c>
      <c r="F81" s="164"/>
      <c r="G81" s="202">
        <v>7.1219999999999999</v>
      </c>
      <c r="H81" s="168"/>
      <c r="I81" s="168"/>
      <c r="J81" s="169"/>
      <c r="K81" s="167"/>
      <c r="L81" s="169"/>
      <c r="M81" s="167"/>
      <c r="N81" s="179"/>
      <c r="O81" s="171"/>
    </row>
    <row r="82" spans="1:16" s="4" customFormat="1" ht="11.25" customHeight="1" x14ac:dyDescent="0.2">
      <c r="A82" s="164"/>
      <c r="B82" s="164"/>
      <c r="C82" s="164"/>
      <c r="D82" s="165"/>
      <c r="E82" s="205" t="s">
        <v>560</v>
      </c>
      <c r="F82" s="164"/>
      <c r="G82" s="207">
        <v>22.116</v>
      </c>
      <c r="H82" s="168"/>
      <c r="I82" s="168"/>
      <c r="J82" s="169"/>
      <c r="K82" s="167"/>
      <c r="L82" s="169"/>
      <c r="M82" s="167"/>
      <c r="N82" s="179"/>
      <c r="O82" s="171"/>
    </row>
    <row r="83" spans="1:16" s="4" customFormat="1" ht="11.25" customHeight="1" x14ac:dyDescent="0.2">
      <c r="A83" s="164"/>
      <c r="B83" s="164"/>
      <c r="C83" s="164"/>
      <c r="D83" s="165"/>
      <c r="E83" s="204" t="s">
        <v>610</v>
      </c>
      <c r="F83" s="164"/>
      <c r="G83" s="206"/>
      <c r="H83" s="168"/>
      <c r="I83" s="168"/>
      <c r="J83" s="169"/>
      <c r="K83" s="167"/>
      <c r="L83" s="169"/>
      <c r="M83" s="167"/>
      <c r="N83" s="179"/>
      <c r="O83" s="171"/>
    </row>
    <row r="84" spans="1:16" s="4" customFormat="1" ht="11.25" customHeight="1" x14ac:dyDescent="0.2">
      <c r="A84" s="164"/>
      <c r="B84" s="164"/>
      <c r="C84" s="164"/>
      <c r="D84" s="165"/>
      <c r="E84" s="200" t="s">
        <v>611</v>
      </c>
      <c r="F84" s="164"/>
      <c r="G84" s="202">
        <v>77.56</v>
      </c>
      <c r="H84" s="168"/>
      <c r="I84" s="168"/>
      <c r="J84" s="169"/>
      <c r="K84" s="167"/>
      <c r="L84" s="169"/>
      <c r="M84" s="167"/>
      <c r="N84" s="179"/>
      <c r="O84" s="171"/>
    </row>
    <row r="85" spans="1:16" s="4" customFormat="1" ht="11.25" customHeight="1" x14ac:dyDescent="0.2">
      <c r="A85" s="164"/>
      <c r="B85" s="164"/>
      <c r="C85" s="164"/>
      <c r="D85" s="165"/>
      <c r="E85" s="205" t="s">
        <v>560</v>
      </c>
      <c r="F85" s="164"/>
      <c r="G85" s="207">
        <v>77.56</v>
      </c>
      <c r="H85" s="168"/>
      <c r="I85" s="168"/>
      <c r="J85" s="169"/>
      <c r="K85" s="167"/>
      <c r="L85" s="169"/>
      <c r="M85" s="167"/>
      <c r="N85" s="179"/>
      <c r="O85" s="171"/>
    </row>
    <row r="86" spans="1:16" s="4" customFormat="1" ht="11.25" customHeight="1" x14ac:dyDescent="0.2">
      <c r="A86" s="164"/>
      <c r="B86" s="164"/>
      <c r="C86" s="164"/>
      <c r="D86" s="165"/>
      <c r="E86" s="201" t="s">
        <v>548</v>
      </c>
      <c r="F86" s="164"/>
      <c r="G86" s="203">
        <v>99.676000000000002</v>
      </c>
      <c r="H86" s="168"/>
      <c r="I86" s="168"/>
      <c r="J86" s="169"/>
      <c r="K86" s="167"/>
      <c r="L86" s="169"/>
      <c r="M86" s="167"/>
      <c r="N86" s="179"/>
      <c r="O86" s="171"/>
    </row>
    <row r="87" spans="1:16" s="4" customFormat="1" ht="22.5" customHeight="1" x14ac:dyDescent="0.25">
      <c r="A87" s="185">
        <v>60</v>
      </c>
      <c r="B87" s="185" t="s">
        <v>148</v>
      </c>
      <c r="C87" s="185" t="s">
        <v>191</v>
      </c>
      <c r="D87" s="186" t="s">
        <v>278</v>
      </c>
      <c r="E87" s="187" t="s">
        <v>279</v>
      </c>
      <c r="F87" s="185" t="s">
        <v>200</v>
      </c>
      <c r="G87" s="188">
        <v>60.72</v>
      </c>
      <c r="H87" s="197"/>
      <c r="I87" s="197">
        <f>ROUND(G87*H87,2)</f>
        <v>0</v>
      </c>
      <c r="J87" s="198">
        <v>1.423E-2</v>
      </c>
      <c r="K87" s="188">
        <f>G87*J87</f>
        <v>0.86404559999999997</v>
      </c>
      <c r="L87" s="198">
        <v>0</v>
      </c>
      <c r="M87" s="188">
        <f>G87*L87</f>
        <v>0</v>
      </c>
      <c r="N87" s="233">
        <v>20</v>
      </c>
      <c r="O87" s="171">
        <v>4</v>
      </c>
      <c r="P87" s="4" t="s">
        <v>95</v>
      </c>
    </row>
    <row r="88" spans="1:16" s="4" customFormat="1" ht="11.25" customHeight="1" x14ac:dyDescent="0.2">
      <c r="A88" s="164"/>
      <c r="B88" s="164"/>
      <c r="C88" s="164"/>
      <c r="D88" s="165"/>
      <c r="E88" s="204" t="s">
        <v>600</v>
      </c>
      <c r="F88" s="164"/>
      <c r="G88" s="206"/>
      <c r="H88" s="168"/>
      <c r="I88" s="168"/>
      <c r="J88" s="169"/>
      <c r="K88" s="167"/>
      <c r="L88" s="169"/>
      <c r="M88" s="167"/>
      <c r="N88" s="179"/>
      <c r="O88" s="171"/>
    </row>
    <row r="89" spans="1:16" s="4" customFormat="1" ht="11.25" customHeight="1" x14ac:dyDescent="0.2">
      <c r="A89" s="164"/>
      <c r="B89" s="164"/>
      <c r="C89" s="164"/>
      <c r="D89" s="165"/>
      <c r="E89" s="200" t="s">
        <v>601</v>
      </c>
      <c r="F89" s="164"/>
      <c r="G89" s="202">
        <v>12.012</v>
      </c>
      <c r="H89" s="168"/>
      <c r="I89" s="168"/>
      <c r="J89" s="169"/>
      <c r="K89" s="167"/>
      <c r="L89" s="169"/>
      <c r="M89" s="167"/>
      <c r="N89" s="179"/>
      <c r="O89" s="171"/>
    </row>
    <row r="90" spans="1:16" s="4" customFormat="1" ht="11.25" customHeight="1" x14ac:dyDescent="0.2">
      <c r="A90" s="164"/>
      <c r="B90" s="164"/>
      <c r="C90" s="164"/>
      <c r="D90" s="165"/>
      <c r="E90" s="200" t="s">
        <v>602</v>
      </c>
      <c r="F90" s="164"/>
      <c r="G90" s="202">
        <v>1.536</v>
      </c>
      <c r="H90" s="168"/>
      <c r="I90" s="168"/>
      <c r="J90" s="169"/>
      <c r="K90" s="167"/>
      <c r="L90" s="169"/>
      <c r="M90" s="167"/>
      <c r="N90" s="179"/>
      <c r="O90" s="171"/>
    </row>
    <row r="91" spans="1:16" s="4" customFormat="1" ht="11.25" customHeight="1" x14ac:dyDescent="0.2">
      <c r="A91" s="164"/>
      <c r="B91" s="164"/>
      <c r="C91" s="164"/>
      <c r="D91" s="165"/>
      <c r="E91" s="205" t="s">
        <v>560</v>
      </c>
      <c r="F91" s="164"/>
      <c r="G91" s="207">
        <v>13.548</v>
      </c>
      <c r="H91" s="168"/>
      <c r="I91" s="168"/>
      <c r="J91" s="169"/>
      <c r="K91" s="167"/>
      <c r="L91" s="169"/>
      <c r="M91" s="167"/>
      <c r="N91" s="179"/>
      <c r="O91" s="171"/>
    </row>
    <row r="92" spans="1:16" s="4" customFormat="1" ht="11.25" customHeight="1" x14ac:dyDescent="0.2">
      <c r="A92" s="164"/>
      <c r="B92" s="164"/>
      <c r="C92" s="164"/>
      <c r="D92" s="165"/>
      <c r="E92" s="204" t="s">
        <v>603</v>
      </c>
      <c r="F92" s="164"/>
      <c r="G92" s="206"/>
      <c r="H92" s="168"/>
      <c r="I92" s="168"/>
      <c r="J92" s="169"/>
      <c r="K92" s="167"/>
      <c r="L92" s="169"/>
      <c r="M92" s="167"/>
      <c r="N92" s="179"/>
      <c r="O92" s="171"/>
    </row>
    <row r="93" spans="1:16" s="4" customFormat="1" ht="11.25" customHeight="1" x14ac:dyDescent="0.2">
      <c r="A93" s="164"/>
      <c r="B93" s="164"/>
      <c r="C93" s="164"/>
      <c r="D93" s="165"/>
      <c r="E93" s="200" t="s">
        <v>604</v>
      </c>
      <c r="F93" s="164"/>
      <c r="G93" s="202">
        <v>17.579999999999998</v>
      </c>
      <c r="H93" s="168"/>
      <c r="I93" s="168"/>
      <c r="J93" s="169"/>
      <c r="K93" s="167"/>
      <c r="L93" s="169"/>
      <c r="M93" s="167"/>
      <c r="N93" s="179"/>
      <c r="O93" s="171"/>
    </row>
    <row r="94" spans="1:16" s="4" customFormat="1" ht="11.25" customHeight="1" x14ac:dyDescent="0.2">
      <c r="A94" s="164"/>
      <c r="B94" s="164"/>
      <c r="C94" s="164"/>
      <c r="D94" s="165"/>
      <c r="E94" s="205" t="s">
        <v>560</v>
      </c>
      <c r="F94" s="164"/>
      <c r="G94" s="207">
        <v>17.579999999999998</v>
      </c>
      <c r="H94" s="168"/>
      <c r="I94" s="168"/>
      <c r="J94" s="169"/>
      <c r="K94" s="167"/>
      <c r="L94" s="169"/>
      <c r="M94" s="167"/>
      <c r="N94" s="179"/>
      <c r="O94" s="171"/>
    </row>
    <row r="95" spans="1:16" s="4" customFormat="1" ht="11.25" customHeight="1" x14ac:dyDescent="0.2">
      <c r="A95" s="164"/>
      <c r="B95" s="164"/>
      <c r="C95" s="164"/>
      <c r="D95" s="165"/>
      <c r="E95" s="204" t="s">
        <v>605</v>
      </c>
      <c r="F95" s="164"/>
      <c r="G95" s="206"/>
      <c r="H95" s="168"/>
      <c r="I95" s="168"/>
      <c r="J95" s="169"/>
      <c r="K95" s="167"/>
      <c r="L95" s="169"/>
      <c r="M95" s="167"/>
      <c r="N95" s="179"/>
      <c r="O95" s="171"/>
    </row>
    <row r="96" spans="1:16" s="4" customFormat="1" ht="11.25" customHeight="1" x14ac:dyDescent="0.2">
      <c r="A96" s="164"/>
      <c r="B96" s="164"/>
      <c r="C96" s="164"/>
      <c r="D96" s="165"/>
      <c r="E96" s="200" t="s">
        <v>604</v>
      </c>
      <c r="F96" s="164"/>
      <c r="G96" s="202">
        <v>17.579999999999998</v>
      </c>
      <c r="H96" s="168"/>
      <c r="I96" s="168"/>
      <c r="J96" s="169"/>
      <c r="K96" s="167"/>
      <c r="L96" s="169"/>
      <c r="M96" s="167"/>
      <c r="N96" s="179"/>
      <c r="O96" s="171"/>
    </row>
    <row r="97" spans="1:16" s="4" customFormat="1" ht="11.25" customHeight="1" x14ac:dyDescent="0.2">
      <c r="A97" s="164"/>
      <c r="B97" s="164"/>
      <c r="C97" s="164"/>
      <c r="D97" s="165"/>
      <c r="E97" s="205" t="s">
        <v>560</v>
      </c>
      <c r="F97" s="164"/>
      <c r="G97" s="207">
        <v>17.579999999999998</v>
      </c>
      <c r="H97" s="168"/>
      <c r="I97" s="168"/>
      <c r="J97" s="169"/>
      <c r="K97" s="167"/>
      <c r="L97" s="169"/>
      <c r="M97" s="167"/>
      <c r="N97" s="179"/>
      <c r="O97" s="171"/>
    </row>
    <row r="98" spans="1:16" s="4" customFormat="1" ht="11.25" customHeight="1" x14ac:dyDescent="0.2">
      <c r="A98" s="164"/>
      <c r="B98" s="164"/>
      <c r="C98" s="164"/>
      <c r="D98" s="165"/>
      <c r="E98" s="204" t="s">
        <v>606</v>
      </c>
      <c r="F98" s="164"/>
      <c r="G98" s="206"/>
      <c r="H98" s="168"/>
      <c r="I98" s="168"/>
      <c r="J98" s="169"/>
      <c r="K98" s="167"/>
      <c r="L98" s="169"/>
      <c r="M98" s="167"/>
      <c r="N98" s="179"/>
      <c r="O98" s="171"/>
    </row>
    <row r="99" spans="1:16" s="4" customFormat="1" ht="11.25" customHeight="1" x14ac:dyDescent="0.2">
      <c r="A99" s="164"/>
      <c r="B99" s="164"/>
      <c r="C99" s="164"/>
      <c r="D99" s="165"/>
      <c r="E99" s="200" t="s">
        <v>601</v>
      </c>
      <c r="F99" s="164"/>
      <c r="G99" s="202">
        <v>12.012</v>
      </c>
      <c r="H99" s="168"/>
      <c r="I99" s="168"/>
      <c r="J99" s="169"/>
      <c r="K99" s="167"/>
      <c r="L99" s="169"/>
      <c r="M99" s="167"/>
      <c r="N99" s="179"/>
      <c r="O99" s="171"/>
    </row>
    <row r="100" spans="1:16" s="4" customFormat="1" ht="11.25" customHeight="1" x14ac:dyDescent="0.2">
      <c r="A100" s="164"/>
      <c r="B100" s="164"/>
      <c r="C100" s="164"/>
      <c r="D100" s="165"/>
      <c r="E100" s="205" t="s">
        <v>560</v>
      </c>
      <c r="F100" s="164"/>
      <c r="G100" s="207">
        <v>12.012</v>
      </c>
      <c r="H100" s="168"/>
      <c r="I100" s="168"/>
      <c r="J100" s="169"/>
      <c r="K100" s="167"/>
      <c r="L100" s="169"/>
      <c r="M100" s="167"/>
      <c r="N100" s="179"/>
      <c r="O100" s="171"/>
    </row>
    <row r="101" spans="1:16" s="4" customFormat="1" ht="11.25" customHeight="1" x14ac:dyDescent="0.2">
      <c r="A101" s="164"/>
      <c r="B101" s="164"/>
      <c r="C101" s="164"/>
      <c r="D101" s="165"/>
      <c r="E101" s="201" t="s">
        <v>548</v>
      </c>
      <c r="F101" s="164"/>
      <c r="G101" s="203">
        <v>60.72</v>
      </c>
      <c r="H101" s="168"/>
      <c r="I101" s="168"/>
      <c r="J101" s="169"/>
      <c r="K101" s="167"/>
      <c r="L101" s="169"/>
      <c r="M101" s="167"/>
      <c r="N101" s="179"/>
      <c r="O101" s="171"/>
    </row>
    <row r="102" spans="1:16" s="4" customFormat="1" ht="11.25" customHeight="1" x14ac:dyDescent="0.25">
      <c r="A102" s="164">
        <v>61</v>
      </c>
      <c r="B102" s="164" t="s">
        <v>148</v>
      </c>
      <c r="C102" s="164" t="s">
        <v>191</v>
      </c>
      <c r="D102" s="165" t="s">
        <v>280</v>
      </c>
      <c r="E102" s="166" t="s">
        <v>281</v>
      </c>
      <c r="F102" s="164" t="s">
        <v>151</v>
      </c>
      <c r="G102" s="167">
        <v>62.761000000000003</v>
      </c>
      <c r="H102" s="168"/>
      <c r="I102" s="168">
        <f t="shared" ref="I102:I108" si="12">ROUND(G102*H102,2)</f>
        <v>0</v>
      </c>
      <c r="J102" s="169">
        <v>2.2404799999999998</v>
      </c>
      <c r="K102" s="167">
        <f t="shared" ref="K102:K108" si="13">G102*J102</f>
        <v>140.61476528</v>
      </c>
      <c r="L102" s="169">
        <v>0</v>
      </c>
      <c r="M102" s="167">
        <f t="shared" ref="M102:M108" si="14">G102*L102</f>
        <v>0</v>
      </c>
      <c r="N102" s="179">
        <v>20</v>
      </c>
      <c r="O102" s="171">
        <v>4</v>
      </c>
      <c r="P102" s="4" t="s">
        <v>95</v>
      </c>
    </row>
    <row r="103" spans="1:16" s="4" customFormat="1" ht="22.5" customHeight="1" x14ac:dyDescent="0.25">
      <c r="A103" s="164">
        <v>62</v>
      </c>
      <c r="B103" s="164" t="s">
        <v>148</v>
      </c>
      <c r="C103" s="164" t="s">
        <v>191</v>
      </c>
      <c r="D103" s="165" t="s">
        <v>282</v>
      </c>
      <c r="E103" s="166" t="s">
        <v>283</v>
      </c>
      <c r="F103" s="164" t="s">
        <v>151</v>
      </c>
      <c r="G103" s="167">
        <v>62.761000000000003</v>
      </c>
      <c r="H103" s="168"/>
      <c r="I103" s="168">
        <f t="shared" si="12"/>
        <v>0</v>
      </c>
      <c r="J103" s="169">
        <v>0</v>
      </c>
      <c r="K103" s="167">
        <f t="shared" si="13"/>
        <v>0</v>
      </c>
      <c r="L103" s="169">
        <v>0</v>
      </c>
      <c r="M103" s="167">
        <f t="shared" si="14"/>
        <v>0</v>
      </c>
      <c r="N103" s="179">
        <v>20</v>
      </c>
      <c r="O103" s="171">
        <v>4</v>
      </c>
      <c r="P103" s="4" t="s">
        <v>95</v>
      </c>
    </row>
    <row r="104" spans="1:16" s="4" customFormat="1" ht="22.5" customHeight="1" x14ac:dyDescent="0.25">
      <c r="A104" s="164">
        <v>63</v>
      </c>
      <c r="B104" s="164" t="s">
        <v>148</v>
      </c>
      <c r="C104" s="164" t="s">
        <v>191</v>
      </c>
      <c r="D104" s="165" t="s">
        <v>284</v>
      </c>
      <c r="E104" s="166" t="s">
        <v>285</v>
      </c>
      <c r="F104" s="164" t="s">
        <v>168</v>
      </c>
      <c r="G104" s="167">
        <v>2.4860000000000002</v>
      </c>
      <c r="H104" s="168"/>
      <c r="I104" s="168">
        <f t="shared" si="12"/>
        <v>0</v>
      </c>
      <c r="J104" s="169">
        <v>1.20296</v>
      </c>
      <c r="K104" s="167">
        <f t="shared" si="13"/>
        <v>2.9905585600000002</v>
      </c>
      <c r="L104" s="169">
        <v>0</v>
      </c>
      <c r="M104" s="167">
        <f t="shared" si="14"/>
        <v>0</v>
      </c>
      <c r="N104" s="179">
        <v>20</v>
      </c>
      <c r="O104" s="171">
        <v>4</v>
      </c>
      <c r="P104" s="4" t="s">
        <v>95</v>
      </c>
    </row>
    <row r="105" spans="1:16" s="4" customFormat="1" ht="22.5" customHeight="1" x14ac:dyDescent="0.25">
      <c r="A105" s="164">
        <v>64</v>
      </c>
      <c r="B105" s="164" t="s">
        <v>148</v>
      </c>
      <c r="C105" s="164" t="s">
        <v>191</v>
      </c>
      <c r="D105" s="165" t="s">
        <v>286</v>
      </c>
      <c r="E105" s="166" t="s">
        <v>287</v>
      </c>
      <c r="F105" s="164" t="s">
        <v>151</v>
      </c>
      <c r="G105" s="167">
        <v>28.213999999999999</v>
      </c>
      <c r="H105" s="168"/>
      <c r="I105" s="168">
        <f t="shared" si="12"/>
        <v>0</v>
      </c>
      <c r="J105" s="169">
        <v>1.837</v>
      </c>
      <c r="K105" s="167">
        <f t="shared" si="13"/>
        <v>51.829117999999994</v>
      </c>
      <c r="L105" s="169">
        <v>0</v>
      </c>
      <c r="M105" s="167">
        <f t="shared" si="14"/>
        <v>0</v>
      </c>
      <c r="N105" s="179">
        <v>20</v>
      </c>
      <c r="O105" s="171">
        <v>4</v>
      </c>
      <c r="P105" s="4" t="s">
        <v>95</v>
      </c>
    </row>
    <row r="106" spans="1:16" s="4" customFormat="1" ht="22.5" customHeight="1" x14ac:dyDescent="0.25">
      <c r="A106" s="164">
        <v>65</v>
      </c>
      <c r="B106" s="164" t="s">
        <v>148</v>
      </c>
      <c r="C106" s="164" t="s">
        <v>191</v>
      </c>
      <c r="D106" s="165" t="s">
        <v>288</v>
      </c>
      <c r="E106" s="166" t="s">
        <v>289</v>
      </c>
      <c r="F106" s="164" t="s">
        <v>151</v>
      </c>
      <c r="G106" s="167">
        <v>99.480999999999995</v>
      </c>
      <c r="H106" s="168"/>
      <c r="I106" s="168">
        <f t="shared" si="12"/>
        <v>0</v>
      </c>
      <c r="J106" s="169">
        <v>0.42</v>
      </c>
      <c r="K106" s="167">
        <f t="shared" si="13"/>
        <v>41.782019999999996</v>
      </c>
      <c r="L106" s="169">
        <v>0</v>
      </c>
      <c r="M106" s="167">
        <f t="shared" si="14"/>
        <v>0</v>
      </c>
      <c r="N106" s="179">
        <v>20</v>
      </c>
      <c r="O106" s="171">
        <v>4</v>
      </c>
      <c r="P106" s="4" t="s">
        <v>95</v>
      </c>
    </row>
    <row r="107" spans="1:16" s="4" customFormat="1" ht="11.25" customHeight="1" x14ac:dyDescent="0.25">
      <c r="A107" s="164">
        <v>66</v>
      </c>
      <c r="B107" s="164" t="s">
        <v>148</v>
      </c>
      <c r="C107" s="164" t="s">
        <v>191</v>
      </c>
      <c r="D107" s="165" t="s">
        <v>290</v>
      </c>
      <c r="E107" s="166" t="s">
        <v>291</v>
      </c>
      <c r="F107" s="164" t="s">
        <v>200</v>
      </c>
      <c r="G107" s="167">
        <v>1046.02</v>
      </c>
      <c r="H107" s="168"/>
      <c r="I107" s="168">
        <f t="shared" si="12"/>
        <v>0</v>
      </c>
      <c r="J107" s="169">
        <v>0</v>
      </c>
      <c r="K107" s="167">
        <f t="shared" si="13"/>
        <v>0</v>
      </c>
      <c r="L107" s="169">
        <v>0</v>
      </c>
      <c r="M107" s="167">
        <f t="shared" si="14"/>
        <v>0</v>
      </c>
      <c r="N107" s="179">
        <v>20</v>
      </c>
      <c r="O107" s="171">
        <v>4</v>
      </c>
      <c r="P107" s="4" t="s">
        <v>95</v>
      </c>
    </row>
    <row r="108" spans="1:16" s="5" customFormat="1" ht="11.25" customHeight="1" x14ac:dyDescent="0.25">
      <c r="A108" s="172">
        <v>67</v>
      </c>
      <c r="B108" s="172" t="s">
        <v>241</v>
      </c>
      <c r="C108" s="172" t="s">
        <v>242</v>
      </c>
      <c r="D108" s="173" t="s">
        <v>292</v>
      </c>
      <c r="E108" s="174" t="s">
        <v>293</v>
      </c>
      <c r="F108" s="172" t="s">
        <v>200</v>
      </c>
      <c r="G108" s="175">
        <v>1202.923</v>
      </c>
      <c r="H108" s="176"/>
      <c r="I108" s="176">
        <f t="shared" si="12"/>
        <v>0</v>
      </c>
      <c r="J108" s="177">
        <v>1E-4</v>
      </c>
      <c r="K108" s="175">
        <f t="shared" si="13"/>
        <v>0.1202923</v>
      </c>
      <c r="L108" s="177">
        <v>0</v>
      </c>
      <c r="M108" s="175">
        <f t="shared" si="14"/>
        <v>0</v>
      </c>
      <c r="N108" s="179">
        <v>20</v>
      </c>
      <c r="O108" s="178">
        <v>8</v>
      </c>
      <c r="P108" s="5" t="s">
        <v>95</v>
      </c>
    </row>
    <row r="109" spans="1:16" s="2" customFormat="1" ht="11.25" customHeight="1" x14ac:dyDescent="0.25">
      <c r="B109" s="143" t="s">
        <v>66</v>
      </c>
      <c r="D109" s="2" t="s">
        <v>103</v>
      </c>
      <c r="E109" s="2" t="s">
        <v>104</v>
      </c>
      <c r="I109" s="144">
        <f>SUM(I110:I141)</f>
        <v>0</v>
      </c>
      <c r="K109" s="145">
        <f>SUM(K110:K141)</f>
        <v>53.242379759999999</v>
      </c>
      <c r="M109" s="145">
        <f>SUM(M110:M141)</f>
        <v>0</v>
      </c>
      <c r="N109" s="180"/>
      <c r="P109" s="2" t="s">
        <v>93</v>
      </c>
    </row>
    <row r="110" spans="1:16" s="4" customFormat="1" ht="33.75" customHeight="1" x14ac:dyDescent="0.25">
      <c r="A110" s="164">
        <v>68</v>
      </c>
      <c r="B110" s="164" t="s">
        <v>148</v>
      </c>
      <c r="C110" s="164" t="s">
        <v>179</v>
      </c>
      <c r="D110" s="165" t="s">
        <v>294</v>
      </c>
      <c r="E110" s="166" t="s">
        <v>295</v>
      </c>
      <c r="F110" s="164" t="s">
        <v>296</v>
      </c>
      <c r="G110" s="167">
        <v>1</v>
      </c>
      <c r="H110" s="168"/>
      <c r="I110" s="168">
        <f>ROUND(G110*H110,2)</f>
        <v>0</v>
      </c>
      <c r="J110" s="169">
        <v>0</v>
      </c>
      <c r="K110" s="167">
        <f>G110*J110</f>
        <v>0</v>
      </c>
      <c r="L110" s="169">
        <v>0</v>
      </c>
      <c r="M110" s="167">
        <f>G110*L110</f>
        <v>0</v>
      </c>
      <c r="N110" s="179">
        <v>20</v>
      </c>
      <c r="O110" s="171">
        <v>4</v>
      </c>
      <c r="P110" s="4" t="s">
        <v>95</v>
      </c>
    </row>
    <row r="111" spans="1:16" s="4" customFormat="1" ht="22.5" customHeight="1" x14ac:dyDescent="0.25">
      <c r="A111" s="185">
        <v>69</v>
      </c>
      <c r="B111" s="185" t="s">
        <v>148</v>
      </c>
      <c r="C111" s="185" t="s">
        <v>297</v>
      </c>
      <c r="D111" s="186" t="s">
        <v>298</v>
      </c>
      <c r="E111" s="187" t="s">
        <v>299</v>
      </c>
      <c r="F111" s="185" t="s">
        <v>200</v>
      </c>
      <c r="G111" s="188">
        <v>977.24099999999999</v>
      </c>
      <c r="H111" s="197"/>
      <c r="I111" s="197">
        <f>ROUND(G111*H111,2)</f>
        <v>0</v>
      </c>
      <c r="J111" s="198">
        <v>2.572E-2</v>
      </c>
      <c r="K111" s="188">
        <f>G111*J111</f>
        <v>25.134638519999999</v>
      </c>
      <c r="L111" s="198">
        <v>0</v>
      </c>
      <c r="M111" s="188">
        <f>G111*L111</f>
        <v>0</v>
      </c>
      <c r="N111" s="233">
        <v>20</v>
      </c>
      <c r="O111" s="171">
        <v>4</v>
      </c>
      <c r="P111" s="4" t="s">
        <v>95</v>
      </c>
    </row>
    <row r="112" spans="1:16" s="4" customFormat="1" ht="11.25" customHeight="1" x14ac:dyDescent="0.2">
      <c r="A112" s="164"/>
      <c r="B112" s="164"/>
      <c r="C112" s="164"/>
      <c r="D112" s="165"/>
      <c r="E112" s="204" t="s">
        <v>600</v>
      </c>
      <c r="F112" s="164"/>
      <c r="G112" s="206"/>
      <c r="H112" s="168"/>
      <c r="I112" s="168"/>
      <c r="J112" s="169"/>
      <c r="K112" s="167"/>
      <c r="L112" s="169"/>
      <c r="M112" s="167"/>
      <c r="N112" s="179"/>
      <c r="O112" s="171"/>
    </row>
    <row r="113" spans="1:15" s="4" customFormat="1" ht="11.25" customHeight="1" x14ac:dyDescent="0.2">
      <c r="A113" s="164"/>
      <c r="B113" s="164"/>
      <c r="C113" s="164"/>
      <c r="D113" s="165"/>
      <c r="E113" s="200" t="s">
        <v>613</v>
      </c>
      <c r="F113" s="164"/>
      <c r="G113" s="202">
        <v>175.77600000000001</v>
      </c>
      <c r="H113" s="168"/>
      <c r="I113" s="168"/>
      <c r="J113" s="169"/>
      <c r="K113" s="167"/>
      <c r="L113" s="169"/>
      <c r="M113" s="167"/>
      <c r="N113" s="179"/>
      <c r="O113" s="171"/>
    </row>
    <row r="114" spans="1:15" s="4" customFormat="1" ht="11.25" customHeight="1" x14ac:dyDescent="0.2">
      <c r="A114" s="164"/>
      <c r="B114" s="164"/>
      <c r="C114" s="164"/>
      <c r="D114" s="165"/>
      <c r="E114" s="200" t="s">
        <v>614</v>
      </c>
      <c r="F114" s="164"/>
      <c r="G114" s="202">
        <v>22.477</v>
      </c>
      <c r="H114" s="168"/>
      <c r="I114" s="168"/>
      <c r="J114" s="169"/>
      <c r="K114" s="167"/>
      <c r="L114" s="169"/>
      <c r="M114" s="167"/>
      <c r="N114" s="179"/>
      <c r="O114" s="171"/>
    </row>
    <row r="115" spans="1:15" s="4" customFormat="1" ht="11.25" customHeight="1" x14ac:dyDescent="0.2">
      <c r="A115" s="164"/>
      <c r="B115" s="164"/>
      <c r="C115" s="164"/>
      <c r="D115" s="165"/>
      <c r="E115" s="205" t="s">
        <v>560</v>
      </c>
      <c r="F115" s="164"/>
      <c r="G115" s="207">
        <v>198.25299999999999</v>
      </c>
      <c r="H115" s="168"/>
      <c r="I115" s="168"/>
      <c r="J115" s="169"/>
      <c r="K115" s="167"/>
      <c r="L115" s="169"/>
      <c r="M115" s="167"/>
      <c r="N115" s="179"/>
      <c r="O115" s="171"/>
    </row>
    <row r="116" spans="1:15" s="4" customFormat="1" ht="11.25" customHeight="1" x14ac:dyDescent="0.2">
      <c r="A116" s="164"/>
      <c r="B116" s="164"/>
      <c r="C116" s="164"/>
      <c r="D116" s="165"/>
      <c r="E116" s="204" t="s">
        <v>603</v>
      </c>
      <c r="F116" s="164"/>
      <c r="G116" s="206"/>
      <c r="H116" s="168"/>
      <c r="I116" s="168"/>
      <c r="J116" s="169"/>
      <c r="K116" s="167"/>
      <c r="L116" s="169"/>
      <c r="M116" s="167"/>
      <c r="N116" s="179"/>
      <c r="O116" s="171"/>
    </row>
    <row r="117" spans="1:15" s="4" customFormat="1" ht="11.25" customHeight="1" x14ac:dyDescent="0.2">
      <c r="A117" s="164"/>
      <c r="B117" s="164"/>
      <c r="C117" s="164"/>
      <c r="D117" s="165"/>
      <c r="E117" s="200" t="s">
        <v>615</v>
      </c>
      <c r="F117" s="164"/>
      <c r="G117" s="202">
        <v>257.25400000000002</v>
      </c>
      <c r="H117" s="168"/>
      <c r="I117" s="168"/>
      <c r="J117" s="169"/>
      <c r="K117" s="167"/>
      <c r="L117" s="169"/>
      <c r="M117" s="167"/>
      <c r="N117" s="179"/>
      <c r="O117" s="171"/>
    </row>
    <row r="118" spans="1:15" s="4" customFormat="1" ht="11.25" customHeight="1" x14ac:dyDescent="0.2">
      <c r="A118" s="164"/>
      <c r="B118" s="164"/>
      <c r="C118" s="164"/>
      <c r="D118" s="165"/>
      <c r="E118" s="205" t="s">
        <v>560</v>
      </c>
      <c r="F118" s="164"/>
      <c r="G118" s="207">
        <v>257.25400000000002</v>
      </c>
      <c r="H118" s="168"/>
      <c r="I118" s="168"/>
      <c r="J118" s="169"/>
      <c r="K118" s="167"/>
      <c r="L118" s="169"/>
      <c r="M118" s="167"/>
      <c r="N118" s="179"/>
      <c r="O118" s="171"/>
    </row>
    <row r="119" spans="1:15" s="4" customFormat="1" ht="11.25" customHeight="1" x14ac:dyDescent="0.2">
      <c r="A119" s="164"/>
      <c r="B119" s="164"/>
      <c r="C119" s="164"/>
      <c r="D119" s="165"/>
      <c r="E119" s="204" t="s">
        <v>605</v>
      </c>
      <c r="F119" s="164"/>
      <c r="G119" s="206"/>
      <c r="H119" s="168"/>
      <c r="I119" s="168"/>
      <c r="J119" s="169"/>
      <c r="K119" s="167"/>
      <c r="L119" s="169"/>
      <c r="M119" s="167"/>
      <c r="N119" s="179"/>
      <c r="O119" s="171"/>
    </row>
    <row r="120" spans="1:15" s="4" customFormat="1" ht="11.25" customHeight="1" x14ac:dyDescent="0.2">
      <c r="A120" s="164"/>
      <c r="B120" s="164"/>
      <c r="C120" s="164"/>
      <c r="D120" s="165"/>
      <c r="E120" s="200" t="s">
        <v>615</v>
      </c>
      <c r="F120" s="164"/>
      <c r="G120" s="202">
        <v>257.25400000000002</v>
      </c>
      <c r="H120" s="168"/>
      <c r="I120" s="168"/>
      <c r="J120" s="169"/>
      <c r="K120" s="167"/>
      <c r="L120" s="169"/>
      <c r="M120" s="167"/>
      <c r="N120" s="179"/>
      <c r="O120" s="171"/>
    </row>
    <row r="121" spans="1:15" s="4" customFormat="1" ht="11.25" customHeight="1" x14ac:dyDescent="0.2">
      <c r="A121" s="164"/>
      <c r="B121" s="164"/>
      <c r="C121" s="164"/>
      <c r="D121" s="165"/>
      <c r="E121" s="205" t="s">
        <v>560</v>
      </c>
      <c r="F121" s="164"/>
      <c r="G121" s="207">
        <v>257.25400000000002</v>
      </c>
      <c r="H121" s="168"/>
      <c r="I121" s="168"/>
      <c r="J121" s="169"/>
      <c r="K121" s="167"/>
      <c r="L121" s="169"/>
      <c r="M121" s="167"/>
      <c r="N121" s="179"/>
      <c r="O121" s="171"/>
    </row>
    <row r="122" spans="1:15" s="4" customFormat="1" ht="11.25" customHeight="1" x14ac:dyDescent="0.2">
      <c r="A122" s="164"/>
      <c r="B122" s="164"/>
      <c r="C122" s="164"/>
      <c r="D122" s="165"/>
      <c r="E122" s="204" t="s">
        <v>606</v>
      </c>
      <c r="F122" s="164"/>
      <c r="G122" s="206"/>
      <c r="H122" s="168"/>
      <c r="I122" s="168"/>
      <c r="J122" s="169"/>
      <c r="K122" s="167"/>
      <c r="L122" s="169"/>
      <c r="M122" s="167"/>
      <c r="N122" s="179"/>
      <c r="O122" s="171"/>
    </row>
    <row r="123" spans="1:15" s="4" customFormat="1" ht="11.25" customHeight="1" x14ac:dyDescent="0.2">
      <c r="A123" s="164"/>
      <c r="B123" s="164"/>
      <c r="C123" s="164"/>
      <c r="D123" s="165"/>
      <c r="E123" s="200" t="s">
        <v>613</v>
      </c>
      <c r="F123" s="164"/>
      <c r="G123" s="202">
        <v>175.77600000000001</v>
      </c>
      <c r="H123" s="168"/>
      <c r="I123" s="168"/>
      <c r="J123" s="169"/>
      <c r="K123" s="167"/>
      <c r="L123" s="169"/>
      <c r="M123" s="167"/>
      <c r="N123" s="179"/>
      <c r="O123" s="171"/>
    </row>
    <row r="124" spans="1:15" s="4" customFormat="1" ht="11.25" customHeight="1" x14ac:dyDescent="0.2">
      <c r="A124" s="164"/>
      <c r="B124" s="164"/>
      <c r="C124" s="164"/>
      <c r="D124" s="165"/>
      <c r="E124" s="205" t="s">
        <v>560</v>
      </c>
      <c r="F124" s="164"/>
      <c r="G124" s="207">
        <v>175.77600000000001</v>
      </c>
      <c r="H124" s="168"/>
      <c r="I124" s="168"/>
      <c r="J124" s="169"/>
      <c r="K124" s="167"/>
      <c r="L124" s="169"/>
      <c r="M124" s="167"/>
      <c r="N124" s="179"/>
      <c r="O124" s="171"/>
    </row>
    <row r="125" spans="1:15" s="4" customFormat="1" ht="11.25" customHeight="1" x14ac:dyDescent="0.2">
      <c r="A125" s="164"/>
      <c r="B125" s="164"/>
      <c r="C125" s="164"/>
      <c r="D125" s="165"/>
      <c r="E125" s="204" t="s">
        <v>616</v>
      </c>
      <c r="F125" s="164"/>
      <c r="G125" s="206"/>
      <c r="H125" s="168"/>
      <c r="I125" s="168"/>
      <c r="J125" s="169"/>
      <c r="K125" s="167"/>
      <c r="L125" s="169"/>
      <c r="M125" s="167"/>
      <c r="N125" s="179"/>
      <c r="O125" s="171"/>
    </row>
    <row r="126" spans="1:15" s="4" customFormat="1" ht="11.25" customHeight="1" x14ac:dyDescent="0.2">
      <c r="A126" s="164"/>
      <c r="B126" s="164"/>
      <c r="C126" s="164"/>
      <c r="D126" s="165"/>
      <c r="E126" s="200" t="s">
        <v>617</v>
      </c>
      <c r="F126" s="164"/>
      <c r="G126" s="202">
        <v>88.703999999999994</v>
      </c>
      <c r="H126" s="168"/>
      <c r="I126" s="168"/>
      <c r="J126" s="169"/>
      <c r="K126" s="167"/>
      <c r="L126" s="169"/>
      <c r="M126" s="167"/>
      <c r="N126" s="179"/>
      <c r="O126" s="171"/>
    </row>
    <row r="127" spans="1:15" s="4" customFormat="1" ht="11.25" customHeight="1" x14ac:dyDescent="0.2">
      <c r="A127" s="164"/>
      <c r="B127" s="164"/>
      <c r="C127" s="164"/>
      <c r="D127" s="165"/>
      <c r="E127" s="205" t="s">
        <v>560</v>
      </c>
      <c r="F127" s="164"/>
      <c r="G127" s="207">
        <v>88.703999999999994</v>
      </c>
      <c r="H127" s="168"/>
      <c r="I127" s="168"/>
      <c r="J127" s="169"/>
      <c r="K127" s="167"/>
      <c r="L127" s="169"/>
      <c r="M127" s="167"/>
      <c r="N127" s="179"/>
      <c r="O127" s="171"/>
    </row>
    <row r="128" spans="1:15" s="4" customFormat="1" ht="11.25" customHeight="1" x14ac:dyDescent="0.2">
      <c r="A128" s="164"/>
      <c r="B128" s="164"/>
      <c r="C128" s="164"/>
      <c r="D128" s="165"/>
      <c r="E128" s="201" t="s">
        <v>548</v>
      </c>
      <c r="F128" s="164"/>
      <c r="G128" s="203">
        <v>977.24099999999999</v>
      </c>
      <c r="H128" s="168"/>
      <c r="I128" s="168"/>
      <c r="J128" s="169"/>
      <c r="K128" s="167"/>
      <c r="L128" s="169"/>
      <c r="M128" s="167"/>
      <c r="N128" s="179"/>
      <c r="O128" s="171"/>
    </row>
    <row r="129" spans="1:16" s="4" customFormat="1" ht="22.5" customHeight="1" x14ac:dyDescent="0.25">
      <c r="A129" s="185">
        <v>70</v>
      </c>
      <c r="B129" s="185" t="s">
        <v>148</v>
      </c>
      <c r="C129" s="185" t="s">
        <v>297</v>
      </c>
      <c r="D129" s="186" t="s">
        <v>300</v>
      </c>
      <c r="E129" s="187" t="s">
        <v>301</v>
      </c>
      <c r="F129" s="185" t="s">
        <v>200</v>
      </c>
      <c r="G129" s="188">
        <v>7817.9279999999999</v>
      </c>
      <c r="H129" s="197"/>
      <c r="I129" s="197">
        <f>ROUND(G129*H129,2)</f>
        <v>0</v>
      </c>
      <c r="J129" s="198">
        <v>0</v>
      </c>
      <c r="K129" s="188">
        <f>G129*J129</f>
        <v>0</v>
      </c>
      <c r="L129" s="198">
        <v>0</v>
      </c>
      <c r="M129" s="188">
        <f>G129*L129</f>
        <v>0</v>
      </c>
      <c r="N129" s="233">
        <v>20</v>
      </c>
      <c r="O129" s="171">
        <v>4</v>
      </c>
      <c r="P129" s="4" t="s">
        <v>95</v>
      </c>
    </row>
    <row r="130" spans="1:16" s="4" customFormat="1" ht="11.25" customHeight="1" x14ac:dyDescent="0.2">
      <c r="A130" s="164"/>
      <c r="B130" s="164"/>
      <c r="C130" s="164"/>
      <c r="D130" s="165"/>
      <c r="E130" s="200" t="s">
        <v>612</v>
      </c>
      <c r="F130" s="164"/>
      <c r="G130" s="202">
        <v>7817.9279999999999</v>
      </c>
      <c r="H130" s="168"/>
      <c r="I130" s="168"/>
      <c r="J130" s="169"/>
      <c r="K130" s="167"/>
      <c r="L130" s="169"/>
      <c r="M130" s="167"/>
      <c r="N130" s="179"/>
      <c r="O130" s="171"/>
    </row>
    <row r="131" spans="1:16" s="4" customFormat="1" ht="11.25" customHeight="1" x14ac:dyDescent="0.2">
      <c r="A131" s="164"/>
      <c r="B131" s="164"/>
      <c r="C131" s="164"/>
      <c r="D131" s="165"/>
      <c r="E131" s="201" t="s">
        <v>548</v>
      </c>
      <c r="F131" s="164"/>
      <c r="G131" s="203">
        <v>7817.9279999999999</v>
      </c>
      <c r="H131" s="168"/>
      <c r="I131" s="168"/>
      <c r="J131" s="169"/>
      <c r="K131" s="167"/>
      <c r="L131" s="169"/>
      <c r="M131" s="167"/>
      <c r="N131" s="179"/>
      <c r="O131" s="171"/>
    </row>
    <row r="132" spans="1:16" s="4" customFormat="1" ht="22.5" customHeight="1" x14ac:dyDescent="0.25">
      <c r="A132" s="185">
        <v>71</v>
      </c>
      <c r="B132" s="185" t="s">
        <v>148</v>
      </c>
      <c r="C132" s="185" t="s">
        <v>297</v>
      </c>
      <c r="D132" s="186" t="s">
        <v>302</v>
      </c>
      <c r="E132" s="187" t="s">
        <v>303</v>
      </c>
      <c r="F132" s="185" t="s">
        <v>200</v>
      </c>
      <c r="G132" s="188">
        <v>977.24099999999999</v>
      </c>
      <c r="H132" s="197"/>
      <c r="I132" s="197">
        <f t="shared" ref="I132:I141" si="15">ROUND(G132*H132,2)</f>
        <v>0</v>
      </c>
      <c r="J132" s="198">
        <v>2.572E-2</v>
      </c>
      <c r="K132" s="188">
        <f t="shared" ref="K132:K141" si="16">G132*J132</f>
        <v>25.134638519999999</v>
      </c>
      <c r="L132" s="198">
        <v>0</v>
      </c>
      <c r="M132" s="188">
        <f t="shared" ref="M132:M141" si="17">G132*L132</f>
        <v>0</v>
      </c>
      <c r="N132" s="233">
        <v>20</v>
      </c>
      <c r="O132" s="171">
        <v>4</v>
      </c>
      <c r="P132" s="4" t="s">
        <v>95</v>
      </c>
    </row>
    <row r="133" spans="1:16" s="4" customFormat="1" ht="22.5" customHeight="1" x14ac:dyDescent="0.25">
      <c r="A133" s="164">
        <v>72</v>
      </c>
      <c r="B133" s="164" t="s">
        <v>148</v>
      </c>
      <c r="C133" s="164" t="s">
        <v>297</v>
      </c>
      <c r="D133" s="165" t="s">
        <v>304</v>
      </c>
      <c r="E133" s="166" t="s">
        <v>305</v>
      </c>
      <c r="F133" s="164" t="s">
        <v>200</v>
      </c>
      <c r="G133" s="167">
        <v>14.994</v>
      </c>
      <c r="H133" s="168"/>
      <c r="I133" s="168">
        <f t="shared" si="15"/>
        <v>0</v>
      </c>
      <c r="J133" s="169">
        <v>5.1380000000000002E-2</v>
      </c>
      <c r="K133" s="167">
        <f t="shared" si="16"/>
        <v>0.77039172</v>
      </c>
      <c r="L133" s="169">
        <v>0</v>
      </c>
      <c r="M133" s="167">
        <f t="shared" si="17"/>
        <v>0</v>
      </c>
      <c r="N133" s="179">
        <v>20</v>
      </c>
      <c r="O133" s="171">
        <v>4</v>
      </c>
      <c r="P133" s="4" t="s">
        <v>95</v>
      </c>
    </row>
    <row r="134" spans="1:16" s="4" customFormat="1" ht="11.25" customHeight="1" x14ac:dyDescent="0.25">
      <c r="A134" s="164">
        <v>73</v>
      </c>
      <c r="B134" s="164" t="s">
        <v>148</v>
      </c>
      <c r="C134" s="164" t="s">
        <v>191</v>
      </c>
      <c r="D134" s="165" t="s">
        <v>306</v>
      </c>
      <c r="E134" s="166" t="s">
        <v>307</v>
      </c>
      <c r="F134" s="164" t="s">
        <v>200</v>
      </c>
      <c r="G134" s="167">
        <v>1048.9100000000001</v>
      </c>
      <c r="H134" s="168"/>
      <c r="I134" s="168">
        <f t="shared" si="15"/>
        <v>0</v>
      </c>
      <c r="J134" s="169">
        <v>2.0500000000000002E-3</v>
      </c>
      <c r="K134" s="167">
        <f t="shared" si="16"/>
        <v>2.1502655000000002</v>
      </c>
      <c r="L134" s="169">
        <v>0</v>
      </c>
      <c r="M134" s="167">
        <f t="shared" si="17"/>
        <v>0</v>
      </c>
      <c r="N134" s="179">
        <v>20</v>
      </c>
      <c r="O134" s="171">
        <v>4</v>
      </c>
      <c r="P134" s="4" t="s">
        <v>95</v>
      </c>
    </row>
    <row r="135" spans="1:16" s="4" customFormat="1" ht="22.5" customHeight="1" x14ac:dyDescent="0.25">
      <c r="A135" s="164">
        <v>74</v>
      </c>
      <c r="B135" s="164" t="s">
        <v>148</v>
      </c>
      <c r="C135" s="164" t="s">
        <v>191</v>
      </c>
      <c r="D135" s="165" t="s">
        <v>308</v>
      </c>
      <c r="E135" s="166" t="s">
        <v>309</v>
      </c>
      <c r="F135" s="164" t="s">
        <v>178</v>
      </c>
      <c r="G135" s="167">
        <v>169.01499999999999</v>
      </c>
      <c r="H135" s="168"/>
      <c r="I135" s="168">
        <f t="shared" si="15"/>
        <v>0</v>
      </c>
      <c r="J135" s="169">
        <v>0</v>
      </c>
      <c r="K135" s="167">
        <f t="shared" si="16"/>
        <v>0</v>
      </c>
      <c r="L135" s="169">
        <v>0</v>
      </c>
      <c r="M135" s="167">
        <f t="shared" si="17"/>
        <v>0</v>
      </c>
      <c r="N135" s="179">
        <v>20</v>
      </c>
      <c r="O135" s="171">
        <v>4</v>
      </c>
      <c r="P135" s="4" t="s">
        <v>95</v>
      </c>
    </row>
    <row r="136" spans="1:16" s="4" customFormat="1" ht="22.5" customHeight="1" x14ac:dyDescent="0.25">
      <c r="A136" s="164">
        <v>75</v>
      </c>
      <c r="B136" s="164" t="s">
        <v>148</v>
      </c>
      <c r="C136" s="164" t="s">
        <v>191</v>
      </c>
      <c r="D136" s="165" t="s">
        <v>310</v>
      </c>
      <c r="E136" s="166" t="s">
        <v>311</v>
      </c>
      <c r="F136" s="164" t="s">
        <v>178</v>
      </c>
      <c r="G136" s="167">
        <v>117.41</v>
      </c>
      <c r="H136" s="168"/>
      <c r="I136" s="168">
        <f t="shared" si="15"/>
        <v>0</v>
      </c>
      <c r="J136" s="169">
        <v>0</v>
      </c>
      <c r="K136" s="167">
        <f t="shared" si="16"/>
        <v>0</v>
      </c>
      <c r="L136" s="169">
        <v>0</v>
      </c>
      <c r="M136" s="167">
        <f t="shared" si="17"/>
        <v>0</v>
      </c>
      <c r="N136" s="179">
        <v>20</v>
      </c>
      <c r="O136" s="171">
        <v>4</v>
      </c>
      <c r="P136" s="4" t="s">
        <v>95</v>
      </c>
    </row>
    <row r="137" spans="1:16" s="4" customFormat="1" ht="11.25" customHeight="1" x14ac:dyDescent="0.25">
      <c r="A137" s="164">
        <v>76</v>
      </c>
      <c r="B137" s="164" t="s">
        <v>148</v>
      </c>
      <c r="C137" s="164" t="s">
        <v>191</v>
      </c>
      <c r="D137" s="165" t="s">
        <v>312</v>
      </c>
      <c r="E137" s="166" t="s">
        <v>313</v>
      </c>
      <c r="F137" s="164" t="s">
        <v>178</v>
      </c>
      <c r="G137" s="167">
        <v>52.85</v>
      </c>
      <c r="H137" s="168"/>
      <c r="I137" s="168">
        <f t="shared" si="15"/>
        <v>0</v>
      </c>
      <c r="J137" s="169">
        <v>0</v>
      </c>
      <c r="K137" s="167">
        <f t="shared" si="16"/>
        <v>0</v>
      </c>
      <c r="L137" s="169">
        <v>0</v>
      </c>
      <c r="M137" s="167">
        <f t="shared" si="17"/>
        <v>0</v>
      </c>
      <c r="N137" s="179">
        <v>20</v>
      </c>
      <c r="O137" s="171">
        <v>4</v>
      </c>
      <c r="P137" s="4" t="s">
        <v>95</v>
      </c>
    </row>
    <row r="138" spans="1:16" s="4" customFormat="1" ht="22.5" customHeight="1" x14ac:dyDescent="0.25">
      <c r="A138" s="164">
        <v>77</v>
      </c>
      <c r="B138" s="164" t="s">
        <v>148</v>
      </c>
      <c r="C138" s="164" t="s">
        <v>191</v>
      </c>
      <c r="D138" s="165" t="s">
        <v>314</v>
      </c>
      <c r="E138" s="166" t="s">
        <v>315</v>
      </c>
      <c r="F138" s="164" t="s">
        <v>178</v>
      </c>
      <c r="G138" s="167">
        <v>250.64500000000001</v>
      </c>
      <c r="H138" s="168"/>
      <c r="I138" s="168">
        <f t="shared" si="15"/>
        <v>0</v>
      </c>
      <c r="J138" s="169">
        <v>0</v>
      </c>
      <c r="K138" s="167">
        <f t="shared" si="16"/>
        <v>0</v>
      </c>
      <c r="L138" s="169">
        <v>0</v>
      </c>
      <c r="M138" s="167">
        <f t="shared" si="17"/>
        <v>0</v>
      </c>
      <c r="N138" s="179">
        <v>20</v>
      </c>
      <c r="O138" s="171">
        <v>4</v>
      </c>
      <c r="P138" s="4" t="s">
        <v>95</v>
      </c>
    </row>
    <row r="139" spans="1:16" s="4" customFormat="1" ht="22.5" customHeight="1" x14ac:dyDescent="0.25">
      <c r="A139" s="164">
        <v>78</v>
      </c>
      <c r="B139" s="164" t="s">
        <v>148</v>
      </c>
      <c r="C139" s="164" t="s">
        <v>191</v>
      </c>
      <c r="D139" s="165" t="s">
        <v>316</v>
      </c>
      <c r="E139" s="166" t="s">
        <v>317</v>
      </c>
      <c r="F139" s="164" t="s">
        <v>296</v>
      </c>
      <c r="G139" s="167">
        <v>5</v>
      </c>
      <c r="H139" s="168"/>
      <c r="I139" s="168">
        <f t="shared" si="15"/>
        <v>0</v>
      </c>
      <c r="J139" s="169">
        <v>0</v>
      </c>
      <c r="K139" s="167">
        <f t="shared" si="16"/>
        <v>0</v>
      </c>
      <c r="L139" s="169">
        <v>0</v>
      </c>
      <c r="M139" s="167">
        <f t="shared" si="17"/>
        <v>0</v>
      </c>
      <c r="N139" s="179">
        <v>20</v>
      </c>
      <c r="O139" s="171">
        <v>4</v>
      </c>
      <c r="P139" s="4" t="s">
        <v>95</v>
      </c>
    </row>
    <row r="140" spans="1:16" s="4" customFormat="1" ht="33.75" customHeight="1" x14ac:dyDescent="0.25">
      <c r="A140" s="164">
        <v>79</v>
      </c>
      <c r="B140" s="164" t="s">
        <v>148</v>
      </c>
      <c r="C140" s="164" t="s">
        <v>191</v>
      </c>
      <c r="D140" s="165" t="s">
        <v>318</v>
      </c>
      <c r="E140" s="166" t="s">
        <v>319</v>
      </c>
      <c r="F140" s="164" t="s">
        <v>178</v>
      </c>
      <c r="G140" s="167">
        <v>100.95</v>
      </c>
      <c r="H140" s="168"/>
      <c r="I140" s="168">
        <f t="shared" si="15"/>
        <v>0</v>
      </c>
      <c r="J140" s="169">
        <v>0</v>
      </c>
      <c r="K140" s="167">
        <f t="shared" si="16"/>
        <v>0</v>
      </c>
      <c r="L140" s="169">
        <v>0</v>
      </c>
      <c r="M140" s="167">
        <f t="shared" si="17"/>
        <v>0</v>
      </c>
      <c r="N140" s="179">
        <v>20</v>
      </c>
      <c r="O140" s="171">
        <v>4</v>
      </c>
      <c r="P140" s="4" t="s">
        <v>95</v>
      </c>
    </row>
    <row r="141" spans="1:16" s="4" customFormat="1" ht="11.25" customHeight="1" x14ac:dyDescent="0.25">
      <c r="A141" s="164">
        <v>80</v>
      </c>
      <c r="B141" s="164" t="s">
        <v>148</v>
      </c>
      <c r="C141" s="164" t="s">
        <v>191</v>
      </c>
      <c r="D141" s="165" t="s">
        <v>320</v>
      </c>
      <c r="E141" s="166" t="s">
        <v>321</v>
      </c>
      <c r="F141" s="164" t="s">
        <v>10</v>
      </c>
      <c r="G141" s="167">
        <v>1048.9100000000001</v>
      </c>
      <c r="H141" s="168"/>
      <c r="I141" s="168">
        <f t="shared" si="15"/>
        <v>0</v>
      </c>
      <c r="J141" s="169">
        <v>5.0000000000000002E-5</v>
      </c>
      <c r="K141" s="167">
        <f t="shared" si="16"/>
        <v>5.2445500000000006E-2</v>
      </c>
      <c r="L141" s="169">
        <v>0</v>
      </c>
      <c r="M141" s="167">
        <f t="shared" si="17"/>
        <v>0</v>
      </c>
      <c r="N141" s="179">
        <v>20</v>
      </c>
      <c r="O141" s="171">
        <v>4</v>
      </c>
      <c r="P141" s="4" t="s">
        <v>95</v>
      </c>
    </row>
    <row r="142" spans="1:16" s="2" customFormat="1" ht="11.25" customHeight="1" x14ac:dyDescent="0.25">
      <c r="B142" s="143" t="s">
        <v>66</v>
      </c>
      <c r="D142" s="2" t="s">
        <v>105</v>
      </c>
      <c r="E142" s="2" t="s">
        <v>106</v>
      </c>
      <c r="I142" s="144">
        <f>I143</f>
        <v>0</v>
      </c>
      <c r="K142" s="145">
        <f>K143</f>
        <v>0</v>
      </c>
      <c r="M142" s="145">
        <f>M143</f>
        <v>0</v>
      </c>
      <c r="N142" s="180"/>
      <c r="P142" s="2" t="s">
        <v>93</v>
      </c>
    </row>
    <row r="143" spans="1:16" s="4" customFormat="1" ht="22.5" customHeight="1" x14ac:dyDescent="0.25">
      <c r="A143" s="164">
        <v>81</v>
      </c>
      <c r="B143" s="164" t="s">
        <v>148</v>
      </c>
      <c r="C143" s="164" t="s">
        <v>191</v>
      </c>
      <c r="D143" s="165" t="s">
        <v>322</v>
      </c>
      <c r="E143" s="166" t="s">
        <v>323</v>
      </c>
      <c r="F143" s="164" t="s">
        <v>168</v>
      </c>
      <c r="G143" s="167">
        <v>1699.1379999999999</v>
      </c>
      <c r="H143" s="168"/>
      <c r="I143" s="168">
        <f>ROUND(G143*H143,2)</f>
        <v>0</v>
      </c>
      <c r="J143" s="169">
        <v>0</v>
      </c>
      <c r="K143" s="167">
        <f>G143*J143</f>
        <v>0</v>
      </c>
      <c r="L143" s="169">
        <v>0</v>
      </c>
      <c r="M143" s="167">
        <f>G143*L143</f>
        <v>0</v>
      </c>
      <c r="N143" s="179">
        <v>20</v>
      </c>
      <c r="O143" s="171">
        <v>4</v>
      </c>
      <c r="P143" s="4" t="s">
        <v>95</v>
      </c>
    </row>
    <row r="144" spans="1:16" s="1" customFormat="1" ht="11.25" customHeight="1" x14ac:dyDescent="0.25">
      <c r="B144" s="140" t="s">
        <v>66</v>
      </c>
      <c r="D144" s="1" t="s">
        <v>53</v>
      </c>
      <c r="E144" s="1" t="s">
        <v>107</v>
      </c>
      <c r="I144" s="141">
        <f>I145+I155+I166+I195+I198+I218+I225+I230+I278+I282+I312</f>
        <v>0</v>
      </c>
      <c r="K144" s="142">
        <f>K145+K155+K166+K195+K198+K218+K225+K230+K278+K282+K312</f>
        <v>174.84174843000002</v>
      </c>
      <c r="M144" s="142">
        <f>M145+M155+M166+M195+M198+M218+M225+M230+M278+M282+M312</f>
        <v>0</v>
      </c>
      <c r="N144" s="180"/>
      <c r="P144" s="1" t="s">
        <v>147</v>
      </c>
    </row>
    <row r="145" spans="1:16" s="2" customFormat="1" ht="11.25" customHeight="1" x14ac:dyDescent="0.25">
      <c r="B145" s="143" t="s">
        <v>66</v>
      </c>
      <c r="D145" s="2" t="s">
        <v>108</v>
      </c>
      <c r="E145" s="2" t="s">
        <v>109</v>
      </c>
      <c r="I145" s="144">
        <f>SUM(I146:I154)</f>
        <v>0</v>
      </c>
      <c r="K145" s="145">
        <f>SUM(K146:K154)</f>
        <v>6.8062621199999995</v>
      </c>
      <c r="M145" s="145">
        <f>SUM(M146:M154)</f>
        <v>0</v>
      </c>
      <c r="N145" s="180"/>
      <c r="P145" s="2" t="s">
        <v>93</v>
      </c>
    </row>
    <row r="146" spans="1:16" s="4" customFormat="1" ht="22.5" customHeight="1" x14ac:dyDescent="0.25">
      <c r="A146" s="164">
        <v>82</v>
      </c>
      <c r="B146" s="164" t="s">
        <v>148</v>
      </c>
      <c r="C146" s="164" t="s">
        <v>108</v>
      </c>
      <c r="D146" s="165" t="s">
        <v>324</v>
      </c>
      <c r="E146" s="166" t="s">
        <v>325</v>
      </c>
      <c r="F146" s="164" t="s">
        <v>200</v>
      </c>
      <c r="G146" s="167">
        <v>568.57000000000005</v>
      </c>
      <c r="H146" s="168"/>
      <c r="I146" s="168">
        <f t="shared" ref="I146:I154" si="18">ROUND(G146*H146,2)</f>
        <v>0</v>
      </c>
      <c r="J146" s="169">
        <v>0</v>
      </c>
      <c r="K146" s="167">
        <f t="shared" ref="K146:K154" si="19">G146*J146</f>
        <v>0</v>
      </c>
      <c r="L146" s="169">
        <v>0</v>
      </c>
      <c r="M146" s="167">
        <f t="shared" ref="M146:M154" si="20">G146*L146</f>
        <v>0</v>
      </c>
      <c r="N146" s="179">
        <v>20</v>
      </c>
      <c r="O146" s="171">
        <v>16</v>
      </c>
      <c r="P146" s="4" t="s">
        <v>95</v>
      </c>
    </row>
    <row r="147" spans="1:16" s="4" customFormat="1" ht="22.5" customHeight="1" x14ac:dyDescent="0.25">
      <c r="A147" s="164">
        <v>83</v>
      </c>
      <c r="B147" s="164" t="s">
        <v>148</v>
      </c>
      <c r="C147" s="164" t="s">
        <v>108</v>
      </c>
      <c r="D147" s="165" t="s">
        <v>326</v>
      </c>
      <c r="E147" s="166" t="s">
        <v>327</v>
      </c>
      <c r="F147" s="164" t="s">
        <v>200</v>
      </c>
      <c r="G147" s="167">
        <v>85.138999999999996</v>
      </c>
      <c r="H147" s="168"/>
      <c r="I147" s="168">
        <f t="shared" si="18"/>
        <v>0</v>
      </c>
      <c r="J147" s="169">
        <v>0</v>
      </c>
      <c r="K147" s="167">
        <f t="shared" si="19"/>
        <v>0</v>
      </c>
      <c r="L147" s="169">
        <v>0</v>
      </c>
      <c r="M147" s="167">
        <f t="shared" si="20"/>
        <v>0</v>
      </c>
      <c r="N147" s="179">
        <v>20</v>
      </c>
      <c r="O147" s="171">
        <v>16</v>
      </c>
      <c r="P147" s="4" t="s">
        <v>95</v>
      </c>
    </row>
    <row r="148" spans="1:16" s="5" customFormat="1" ht="11.25" customHeight="1" x14ac:dyDescent="0.25">
      <c r="A148" s="172">
        <v>84</v>
      </c>
      <c r="B148" s="172" t="s">
        <v>241</v>
      </c>
      <c r="C148" s="172" t="s">
        <v>242</v>
      </c>
      <c r="D148" s="173" t="s">
        <v>328</v>
      </c>
      <c r="E148" s="174" t="s">
        <v>329</v>
      </c>
      <c r="F148" s="172" t="s">
        <v>168</v>
      </c>
      <c r="G148" s="175">
        <v>0.19600000000000001</v>
      </c>
      <c r="H148" s="176"/>
      <c r="I148" s="176">
        <f t="shared" si="18"/>
        <v>0</v>
      </c>
      <c r="J148" s="177">
        <v>1</v>
      </c>
      <c r="K148" s="175">
        <f t="shared" si="19"/>
        <v>0.19600000000000001</v>
      </c>
      <c r="L148" s="177">
        <v>0</v>
      </c>
      <c r="M148" s="175">
        <f t="shared" si="20"/>
        <v>0</v>
      </c>
      <c r="N148" s="179">
        <v>20</v>
      </c>
      <c r="O148" s="178">
        <v>32</v>
      </c>
      <c r="P148" s="5" t="s">
        <v>95</v>
      </c>
    </row>
    <row r="149" spans="1:16" s="4" customFormat="1" ht="22.5" customHeight="1" x14ac:dyDescent="0.25">
      <c r="A149" s="164">
        <v>85</v>
      </c>
      <c r="B149" s="164" t="s">
        <v>148</v>
      </c>
      <c r="C149" s="164" t="s">
        <v>108</v>
      </c>
      <c r="D149" s="165" t="s">
        <v>330</v>
      </c>
      <c r="E149" s="166" t="s">
        <v>331</v>
      </c>
      <c r="F149" s="164" t="s">
        <v>200</v>
      </c>
      <c r="G149" s="167">
        <v>20.16</v>
      </c>
      <c r="H149" s="168"/>
      <c r="I149" s="168">
        <f t="shared" si="18"/>
        <v>0</v>
      </c>
      <c r="J149" s="169">
        <v>3.5000000000000001E-3</v>
      </c>
      <c r="K149" s="167">
        <f t="shared" si="19"/>
        <v>7.0559999999999998E-2</v>
      </c>
      <c r="L149" s="169">
        <v>0</v>
      </c>
      <c r="M149" s="167">
        <f t="shared" si="20"/>
        <v>0</v>
      </c>
      <c r="N149" s="179">
        <v>20</v>
      </c>
      <c r="O149" s="171">
        <v>16</v>
      </c>
      <c r="P149" s="4" t="s">
        <v>95</v>
      </c>
    </row>
    <row r="150" spans="1:16" s="4" customFormat="1" ht="22.5" customHeight="1" x14ac:dyDescent="0.25">
      <c r="A150" s="164">
        <v>86</v>
      </c>
      <c r="B150" s="164" t="s">
        <v>148</v>
      </c>
      <c r="C150" s="164" t="s">
        <v>108</v>
      </c>
      <c r="D150" s="165" t="s">
        <v>332</v>
      </c>
      <c r="E150" s="166" t="s">
        <v>333</v>
      </c>
      <c r="F150" s="164" t="s">
        <v>200</v>
      </c>
      <c r="G150" s="167">
        <v>1137.1400000000001</v>
      </c>
      <c r="H150" s="168"/>
      <c r="I150" s="168">
        <f t="shared" si="18"/>
        <v>0</v>
      </c>
      <c r="J150" s="169">
        <v>5.4000000000000001E-4</v>
      </c>
      <c r="K150" s="167">
        <f t="shared" si="19"/>
        <v>0.61405560000000003</v>
      </c>
      <c r="L150" s="169">
        <v>0</v>
      </c>
      <c r="M150" s="167">
        <f t="shared" si="20"/>
        <v>0</v>
      </c>
      <c r="N150" s="179">
        <v>20</v>
      </c>
      <c r="O150" s="171">
        <v>16</v>
      </c>
      <c r="P150" s="4" t="s">
        <v>95</v>
      </c>
    </row>
    <row r="151" spans="1:16" s="4" customFormat="1" ht="11.25" customHeight="1" x14ac:dyDescent="0.25">
      <c r="A151" s="164">
        <v>87</v>
      </c>
      <c r="B151" s="164" t="s">
        <v>148</v>
      </c>
      <c r="C151" s="164" t="s">
        <v>108</v>
      </c>
      <c r="D151" s="165" t="s">
        <v>334</v>
      </c>
      <c r="E151" s="166" t="s">
        <v>335</v>
      </c>
      <c r="F151" s="164" t="s">
        <v>200</v>
      </c>
      <c r="G151" s="167">
        <v>170.27799999999999</v>
      </c>
      <c r="H151" s="168"/>
      <c r="I151" s="168">
        <f t="shared" si="18"/>
        <v>0</v>
      </c>
      <c r="J151" s="169">
        <v>5.4000000000000001E-4</v>
      </c>
      <c r="K151" s="167">
        <f t="shared" si="19"/>
        <v>9.1950119999999996E-2</v>
      </c>
      <c r="L151" s="169">
        <v>0</v>
      </c>
      <c r="M151" s="167">
        <f t="shared" si="20"/>
        <v>0</v>
      </c>
      <c r="N151" s="179">
        <v>20</v>
      </c>
      <c r="O151" s="171">
        <v>16</v>
      </c>
      <c r="P151" s="4" t="s">
        <v>95</v>
      </c>
    </row>
    <row r="152" spans="1:16" s="5" customFormat="1" ht="11.25" customHeight="1" x14ac:dyDescent="0.25">
      <c r="A152" s="181">
        <v>88</v>
      </c>
      <c r="B152" s="181" t="s">
        <v>241</v>
      </c>
      <c r="C152" s="181" t="s">
        <v>242</v>
      </c>
      <c r="D152" s="182" t="s">
        <v>336</v>
      </c>
      <c r="E152" s="183" t="s">
        <v>337</v>
      </c>
      <c r="F152" s="181" t="s">
        <v>200</v>
      </c>
      <c r="G152" s="184">
        <v>751.76499999999999</v>
      </c>
      <c r="H152" s="234"/>
      <c r="I152" s="234">
        <f t="shared" si="18"/>
        <v>0</v>
      </c>
      <c r="J152" s="235">
        <v>3.8800000000000002E-3</v>
      </c>
      <c r="K152" s="184">
        <f t="shared" si="19"/>
        <v>2.9168482</v>
      </c>
      <c r="L152" s="235">
        <v>0</v>
      </c>
      <c r="M152" s="184">
        <f t="shared" si="20"/>
        <v>0</v>
      </c>
      <c r="N152" s="233">
        <v>20</v>
      </c>
      <c r="O152" s="178">
        <v>32</v>
      </c>
      <c r="P152" s="5" t="s">
        <v>95</v>
      </c>
    </row>
    <row r="153" spans="1:16" s="5" customFormat="1" ht="11.25" customHeight="1" x14ac:dyDescent="0.25">
      <c r="A153" s="181">
        <v>89</v>
      </c>
      <c r="B153" s="181" t="s">
        <v>241</v>
      </c>
      <c r="C153" s="181" t="s">
        <v>242</v>
      </c>
      <c r="D153" s="182" t="s">
        <v>338</v>
      </c>
      <c r="E153" s="183" t="s">
        <v>339</v>
      </c>
      <c r="F153" s="181" t="s">
        <v>200</v>
      </c>
      <c r="G153" s="184">
        <v>751.76499999999999</v>
      </c>
      <c r="H153" s="234"/>
      <c r="I153" s="234">
        <f t="shared" si="18"/>
        <v>0</v>
      </c>
      <c r="J153" s="235">
        <v>3.8800000000000002E-3</v>
      </c>
      <c r="K153" s="184">
        <f t="shared" si="19"/>
        <v>2.9168482</v>
      </c>
      <c r="L153" s="235">
        <v>0</v>
      </c>
      <c r="M153" s="184">
        <f t="shared" si="20"/>
        <v>0</v>
      </c>
      <c r="N153" s="233">
        <v>20</v>
      </c>
      <c r="O153" s="178">
        <v>32</v>
      </c>
      <c r="P153" s="5" t="s">
        <v>95</v>
      </c>
    </row>
    <row r="154" spans="1:16" s="4" customFormat="1" ht="11.25" customHeight="1" x14ac:dyDescent="0.25">
      <c r="A154" s="164">
        <v>90</v>
      </c>
      <c r="B154" s="164" t="s">
        <v>148</v>
      </c>
      <c r="C154" s="164" t="s">
        <v>108</v>
      </c>
      <c r="D154" s="165" t="s">
        <v>340</v>
      </c>
      <c r="E154" s="166" t="s">
        <v>341</v>
      </c>
      <c r="F154" s="164" t="s">
        <v>49</v>
      </c>
      <c r="G154" s="167">
        <v>376.97699999999998</v>
      </c>
      <c r="H154" s="168"/>
      <c r="I154" s="168">
        <f t="shared" si="18"/>
        <v>0</v>
      </c>
      <c r="J154" s="169">
        <v>0</v>
      </c>
      <c r="K154" s="167">
        <f t="shared" si="19"/>
        <v>0</v>
      </c>
      <c r="L154" s="169">
        <v>0</v>
      </c>
      <c r="M154" s="167">
        <f t="shared" si="20"/>
        <v>0</v>
      </c>
      <c r="N154" s="179">
        <v>20</v>
      </c>
      <c r="O154" s="171">
        <v>16</v>
      </c>
      <c r="P154" s="4" t="s">
        <v>95</v>
      </c>
    </row>
    <row r="155" spans="1:16" s="2" customFormat="1" ht="11.25" customHeight="1" x14ac:dyDescent="0.25">
      <c r="B155" s="143" t="s">
        <v>66</v>
      </c>
      <c r="D155" s="2" t="s">
        <v>110</v>
      </c>
      <c r="E155" s="2" t="s">
        <v>111</v>
      </c>
      <c r="I155" s="144">
        <f>SUM(I156:I165)</f>
        <v>0</v>
      </c>
      <c r="K155" s="145">
        <f>SUM(K156:K165)</f>
        <v>30.712504590000005</v>
      </c>
      <c r="M155" s="145">
        <f>SUM(M156:M165)</f>
        <v>0</v>
      </c>
      <c r="N155" s="180"/>
      <c r="P155" s="2" t="s">
        <v>93</v>
      </c>
    </row>
    <row r="156" spans="1:16" s="4" customFormat="1" ht="22.5" customHeight="1" x14ac:dyDescent="0.25">
      <c r="A156" s="164">
        <v>91</v>
      </c>
      <c r="B156" s="164" t="s">
        <v>148</v>
      </c>
      <c r="C156" s="164" t="s">
        <v>108</v>
      </c>
      <c r="D156" s="165" t="s">
        <v>342</v>
      </c>
      <c r="E156" s="166" t="s">
        <v>343</v>
      </c>
      <c r="F156" s="164" t="s">
        <v>200</v>
      </c>
      <c r="G156" s="167">
        <v>643.48099999999999</v>
      </c>
      <c r="H156" s="168"/>
      <c r="I156" s="168">
        <f t="shared" ref="I156:I165" si="21">ROUND(G156*H156,2)</f>
        <v>0</v>
      </c>
      <c r="J156" s="169">
        <v>0</v>
      </c>
      <c r="K156" s="167">
        <f t="shared" ref="K156:K165" si="22">G156*J156</f>
        <v>0</v>
      </c>
      <c r="L156" s="169">
        <v>0</v>
      </c>
      <c r="M156" s="167">
        <f t="shared" ref="M156:M165" si="23">G156*L156</f>
        <v>0</v>
      </c>
      <c r="N156" s="179">
        <v>20</v>
      </c>
      <c r="O156" s="171">
        <v>16</v>
      </c>
      <c r="P156" s="4" t="s">
        <v>95</v>
      </c>
    </row>
    <row r="157" spans="1:16" s="5" customFormat="1" ht="11.25" customHeight="1" x14ac:dyDescent="0.25">
      <c r="A157" s="172">
        <v>92</v>
      </c>
      <c r="B157" s="172" t="s">
        <v>241</v>
      </c>
      <c r="C157" s="172" t="s">
        <v>242</v>
      </c>
      <c r="D157" s="173" t="s">
        <v>328</v>
      </c>
      <c r="E157" s="174" t="s">
        <v>329</v>
      </c>
      <c r="F157" s="172" t="s">
        <v>168</v>
      </c>
      <c r="G157" s="175">
        <v>0.193</v>
      </c>
      <c r="H157" s="176"/>
      <c r="I157" s="176">
        <f t="shared" si="21"/>
        <v>0</v>
      </c>
      <c r="J157" s="177">
        <v>1</v>
      </c>
      <c r="K157" s="175">
        <f t="shared" si="22"/>
        <v>0.193</v>
      </c>
      <c r="L157" s="177">
        <v>0</v>
      </c>
      <c r="M157" s="175">
        <f t="shared" si="23"/>
        <v>0</v>
      </c>
      <c r="N157" s="179">
        <v>20</v>
      </c>
      <c r="O157" s="178">
        <v>32</v>
      </c>
      <c r="P157" s="5" t="s">
        <v>95</v>
      </c>
    </row>
    <row r="158" spans="1:16" s="4" customFormat="1" ht="22.5" customHeight="1" x14ac:dyDescent="0.25">
      <c r="A158" s="164">
        <v>93</v>
      </c>
      <c r="B158" s="164" t="s">
        <v>148</v>
      </c>
      <c r="C158" s="164" t="s">
        <v>108</v>
      </c>
      <c r="D158" s="165" t="s">
        <v>344</v>
      </c>
      <c r="E158" s="166" t="s">
        <v>345</v>
      </c>
      <c r="F158" s="164" t="s">
        <v>200</v>
      </c>
      <c r="G158" s="167">
        <v>643.48099999999999</v>
      </c>
      <c r="H158" s="168"/>
      <c r="I158" s="168">
        <f t="shared" si="21"/>
        <v>0</v>
      </c>
      <c r="J158" s="169">
        <v>9.8999999999999999E-4</v>
      </c>
      <c r="K158" s="167">
        <f t="shared" si="22"/>
        <v>0.63704618999999996</v>
      </c>
      <c r="L158" s="169">
        <v>0</v>
      </c>
      <c r="M158" s="167">
        <f t="shared" si="23"/>
        <v>0</v>
      </c>
      <c r="N158" s="179">
        <v>20</v>
      </c>
      <c r="O158" s="171">
        <v>16</v>
      </c>
      <c r="P158" s="4" t="s">
        <v>95</v>
      </c>
    </row>
    <row r="159" spans="1:16" s="5" customFormat="1" ht="11.25" customHeight="1" x14ac:dyDescent="0.25">
      <c r="A159" s="172">
        <v>94</v>
      </c>
      <c r="B159" s="172" t="s">
        <v>241</v>
      </c>
      <c r="C159" s="172" t="s">
        <v>242</v>
      </c>
      <c r="D159" s="173" t="s">
        <v>346</v>
      </c>
      <c r="E159" s="174" t="s">
        <v>347</v>
      </c>
      <c r="F159" s="172" t="s">
        <v>200</v>
      </c>
      <c r="G159" s="175">
        <v>740.00300000000004</v>
      </c>
      <c r="H159" s="176"/>
      <c r="I159" s="176">
        <f t="shared" si="21"/>
        <v>0</v>
      </c>
      <c r="J159" s="177">
        <v>0.04</v>
      </c>
      <c r="K159" s="175">
        <f t="shared" si="22"/>
        <v>29.600120000000004</v>
      </c>
      <c r="L159" s="177">
        <v>0</v>
      </c>
      <c r="M159" s="175">
        <f t="shared" si="23"/>
        <v>0</v>
      </c>
      <c r="N159" s="179">
        <v>20</v>
      </c>
      <c r="O159" s="178">
        <v>32</v>
      </c>
      <c r="P159" s="5" t="s">
        <v>95</v>
      </c>
    </row>
    <row r="160" spans="1:16" s="4" customFormat="1" ht="22.5" customHeight="1" x14ac:dyDescent="0.25">
      <c r="A160" s="164">
        <v>95</v>
      </c>
      <c r="B160" s="164" t="s">
        <v>148</v>
      </c>
      <c r="C160" s="164" t="s">
        <v>179</v>
      </c>
      <c r="D160" s="165" t="s">
        <v>348</v>
      </c>
      <c r="E160" s="166" t="s">
        <v>349</v>
      </c>
      <c r="F160" s="164" t="s">
        <v>200</v>
      </c>
      <c r="G160" s="167">
        <v>613.779</v>
      </c>
      <c r="H160" s="168"/>
      <c r="I160" s="168">
        <f t="shared" si="21"/>
        <v>0</v>
      </c>
      <c r="J160" s="169">
        <v>0</v>
      </c>
      <c r="K160" s="167">
        <f t="shared" si="22"/>
        <v>0</v>
      </c>
      <c r="L160" s="169">
        <v>0</v>
      </c>
      <c r="M160" s="167">
        <f t="shared" si="23"/>
        <v>0</v>
      </c>
      <c r="N160" s="179">
        <v>20</v>
      </c>
      <c r="O160" s="171">
        <v>16</v>
      </c>
      <c r="P160" s="4" t="s">
        <v>95</v>
      </c>
    </row>
    <row r="161" spans="1:16" s="5" customFormat="1" ht="11.25" customHeight="1" x14ac:dyDescent="0.25">
      <c r="A161" s="172">
        <v>96</v>
      </c>
      <c r="B161" s="172" t="s">
        <v>241</v>
      </c>
      <c r="C161" s="172" t="s">
        <v>242</v>
      </c>
      <c r="D161" s="173" t="s">
        <v>350</v>
      </c>
      <c r="E161" s="174" t="s">
        <v>351</v>
      </c>
      <c r="F161" s="172" t="s">
        <v>200</v>
      </c>
      <c r="G161" s="175">
        <v>705.846</v>
      </c>
      <c r="H161" s="176"/>
      <c r="I161" s="176">
        <f t="shared" si="21"/>
        <v>0</v>
      </c>
      <c r="J161" s="177">
        <v>0</v>
      </c>
      <c r="K161" s="175">
        <f t="shared" si="22"/>
        <v>0</v>
      </c>
      <c r="L161" s="177">
        <v>0</v>
      </c>
      <c r="M161" s="175">
        <f t="shared" si="23"/>
        <v>0</v>
      </c>
      <c r="N161" s="179">
        <v>20</v>
      </c>
      <c r="O161" s="178">
        <v>32</v>
      </c>
      <c r="P161" s="5" t="s">
        <v>95</v>
      </c>
    </row>
    <row r="162" spans="1:16" s="4" customFormat="1" ht="22.5" customHeight="1" x14ac:dyDescent="0.25">
      <c r="A162" s="164">
        <v>97</v>
      </c>
      <c r="B162" s="164" t="s">
        <v>148</v>
      </c>
      <c r="C162" s="164" t="s">
        <v>179</v>
      </c>
      <c r="D162" s="165" t="s">
        <v>352</v>
      </c>
      <c r="E162" s="166" t="s">
        <v>353</v>
      </c>
      <c r="F162" s="164" t="s">
        <v>200</v>
      </c>
      <c r="G162" s="167">
        <v>1227.558</v>
      </c>
      <c r="H162" s="168"/>
      <c r="I162" s="168">
        <f t="shared" si="21"/>
        <v>0</v>
      </c>
      <c r="J162" s="169">
        <v>0</v>
      </c>
      <c r="K162" s="167">
        <f t="shared" si="22"/>
        <v>0</v>
      </c>
      <c r="L162" s="169">
        <v>0</v>
      </c>
      <c r="M162" s="167">
        <f t="shared" si="23"/>
        <v>0</v>
      </c>
      <c r="N162" s="179">
        <v>20</v>
      </c>
      <c r="O162" s="171">
        <v>16</v>
      </c>
      <c r="P162" s="4" t="s">
        <v>95</v>
      </c>
    </row>
    <row r="163" spans="1:16" s="5" customFormat="1" ht="11.25" customHeight="1" x14ac:dyDescent="0.25">
      <c r="A163" s="172">
        <v>98</v>
      </c>
      <c r="B163" s="172" t="s">
        <v>241</v>
      </c>
      <c r="C163" s="172" t="s">
        <v>242</v>
      </c>
      <c r="D163" s="173" t="s">
        <v>354</v>
      </c>
      <c r="E163" s="174" t="s">
        <v>355</v>
      </c>
      <c r="F163" s="172" t="s">
        <v>200</v>
      </c>
      <c r="G163" s="175">
        <v>705.846</v>
      </c>
      <c r="H163" s="176"/>
      <c r="I163" s="176">
        <f t="shared" si="21"/>
        <v>0</v>
      </c>
      <c r="J163" s="177">
        <v>0</v>
      </c>
      <c r="K163" s="175">
        <f t="shared" si="22"/>
        <v>0</v>
      </c>
      <c r="L163" s="177">
        <v>0</v>
      </c>
      <c r="M163" s="175">
        <f t="shared" si="23"/>
        <v>0</v>
      </c>
      <c r="N163" s="179">
        <v>20</v>
      </c>
      <c r="O163" s="178">
        <v>32</v>
      </c>
      <c r="P163" s="5" t="s">
        <v>95</v>
      </c>
    </row>
    <row r="164" spans="1:16" s="5" customFormat="1" ht="11.25" customHeight="1" x14ac:dyDescent="0.25">
      <c r="A164" s="172">
        <v>99</v>
      </c>
      <c r="B164" s="172" t="s">
        <v>241</v>
      </c>
      <c r="C164" s="172" t="s">
        <v>242</v>
      </c>
      <c r="D164" s="173" t="s">
        <v>356</v>
      </c>
      <c r="E164" s="174" t="s">
        <v>357</v>
      </c>
      <c r="F164" s="172" t="s">
        <v>200</v>
      </c>
      <c r="G164" s="175">
        <v>705.846</v>
      </c>
      <c r="H164" s="176"/>
      <c r="I164" s="176">
        <f t="shared" si="21"/>
        <v>0</v>
      </c>
      <c r="J164" s="177">
        <v>4.0000000000000002E-4</v>
      </c>
      <c r="K164" s="175">
        <f t="shared" si="22"/>
        <v>0.28233839999999999</v>
      </c>
      <c r="L164" s="177">
        <v>0</v>
      </c>
      <c r="M164" s="175">
        <f t="shared" si="23"/>
        <v>0</v>
      </c>
      <c r="N164" s="179">
        <v>20</v>
      </c>
      <c r="O164" s="178">
        <v>32</v>
      </c>
      <c r="P164" s="5" t="s">
        <v>95</v>
      </c>
    </row>
    <row r="165" spans="1:16" s="4" customFormat="1" ht="11.25" customHeight="1" x14ac:dyDescent="0.25">
      <c r="A165" s="164">
        <v>100</v>
      </c>
      <c r="B165" s="164" t="s">
        <v>148</v>
      </c>
      <c r="C165" s="164" t="s">
        <v>108</v>
      </c>
      <c r="D165" s="165" t="s">
        <v>358</v>
      </c>
      <c r="E165" s="166" t="s">
        <v>359</v>
      </c>
      <c r="F165" s="164" t="s">
        <v>49</v>
      </c>
      <c r="G165" s="167">
        <v>275.17700000000002</v>
      </c>
      <c r="H165" s="168"/>
      <c r="I165" s="168">
        <f t="shared" si="21"/>
        <v>0</v>
      </c>
      <c r="J165" s="169">
        <v>0</v>
      </c>
      <c r="K165" s="167">
        <f t="shared" si="22"/>
        <v>0</v>
      </c>
      <c r="L165" s="169">
        <v>0</v>
      </c>
      <c r="M165" s="167">
        <f t="shared" si="23"/>
        <v>0</v>
      </c>
      <c r="N165" s="179">
        <v>20</v>
      </c>
      <c r="O165" s="171">
        <v>16</v>
      </c>
      <c r="P165" s="4" t="s">
        <v>95</v>
      </c>
    </row>
    <row r="166" spans="1:16" s="2" customFormat="1" ht="11.25" customHeight="1" x14ac:dyDescent="0.25">
      <c r="B166" s="143" t="s">
        <v>66</v>
      </c>
      <c r="D166" s="2" t="s">
        <v>112</v>
      </c>
      <c r="E166" s="2" t="s">
        <v>113</v>
      </c>
      <c r="I166" s="144">
        <f>SUM(I167:I194)</f>
        <v>0</v>
      </c>
      <c r="K166" s="145">
        <f>SUM(K167:K194)</f>
        <v>17.06509337</v>
      </c>
      <c r="M166" s="145">
        <f>SUM(M167:M194)</f>
        <v>0</v>
      </c>
      <c r="N166" s="180"/>
      <c r="P166" s="2" t="s">
        <v>93</v>
      </c>
    </row>
    <row r="167" spans="1:16" s="4" customFormat="1" ht="11.25" customHeight="1" x14ac:dyDescent="0.25">
      <c r="A167" s="185">
        <v>101</v>
      </c>
      <c r="B167" s="185" t="s">
        <v>148</v>
      </c>
      <c r="C167" s="185" t="s">
        <v>112</v>
      </c>
      <c r="D167" s="186" t="s">
        <v>360</v>
      </c>
      <c r="E167" s="187" t="s">
        <v>361</v>
      </c>
      <c r="F167" s="185" t="s">
        <v>200</v>
      </c>
      <c r="G167" s="188">
        <v>1045.98</v>
      </c>
      <c r="H167" s="197"/>
      <c r="I167" s="197">
        <f t="shared" ref="I167:I194" si="24">ROUND(G167*H167,2)</f>
        <v>0</v>
      </c>
      <c r="J167" s="198">
        <v>5.0000000000000001E-3</v>
      </c>
      <c r="K167" s="188">
        <f t="shared" ref="K167:K194" si="25">G167*J167</f>
        <v>5.2298999999999998</v>
      </c>
      <c r="L167" s="198">
        <v>0</v>
      </c>
      <c r="M167" s="188">
        <f t="shared" ref="M167:M194" si="26">G167*L167</f>
        <v>0</v>
      </c>
      <c r="N167" s="233">
        <v>20</v>
      </c>
      <c r="O167" s="171">
        <v>16</v>
      </c>
      <c r="P167" s="4" t="s">
        <v>95</v>
      </c>
    </row>
    <row r="168" spans="1:16" s="4" customFormat="1" ht="11.25" customHeight="1" x14ac:dyDescent="0.2">
      <c r="A168" s="185"/>
      <c r="B168" s="185"/>
      <c r="C168" s="185"/>
      <c r="D168" s="186"/>
      <c r="E168" s="226" t="s">
        <v>546</v>
      </c>
      <c r="F168" s="185"/>
      <c r="G168" s="227">
        <v>524.89</v>
      </c>
      <c r="H168" s="197"/>
      <c r="I168" s="197"/>
      <c r="J168" s="198"/>
      <c r="K168" s="188"/>
      <c r="L168" s="198"/>
      <c r="M168" s="188"/>
      <c r="N168" s="233"/>
      <c r="O168" s="171"/>
    </row>
    <row r="169" spans="1:16" s="4" customFormat="1" ht="11.25" customHeight="1" x14ac:dyDescent="0.2">
      <c r="A169" s="185"/>
      <c r="B169" s="185"/>
      <c r="C169" s="185"/>
      <c r="D169" s="186"/>
      <c r="E169" s="226" t="s">
        <v>547</v>
      </c>
      <c r="F169" s="185"/>
      <c r="G169" s="227">
        <v>521.09</v>
      </c>
      <c r="H169" s="197"/>
      <c r="I169" s="197"/>
      <c r="J169" s="198"/>
      <c r="K169" s="188"/>
      <c r="L169" s="198"/>
      <c r="M169" s="188"/>
      <c r="N169" s="233"/>
      <c r="O169" s="171"/>
    </row>
    <row r="170" spans="1:16" s="4" customFormat="1" ht="11.25" customHeight="1" x14ac:dyDescent="0.2">
      <c r="A170" s="185"/>
      <c r="B170" s="185"/>
      <c r="C170" s="185"/>
      <c r="D170" s="186"/>
      <c r="E170" s="228" t="s">
        <v>548</v>
      </c>
      <c r="F170" s="185"/>
      <c r="G170" s="229">
        <v>1045.98</v>
      </c>
      <c r="H170" s="197"/>
      <c r="I170" s="197"/>
      <c r="J170" s="198"/>
      <c r="K170" s="188"/>
      <c r="L170" s="198"/>
      <c r="M170" s="188"/>
      <c r="N170" s="233"/>
      <c r="O170" s="171"/>
    </row>
    <row r="171" spans="1:16" s="5" customFormat="1" ht="11.25" customHeight="1" x14ac:dyDescent="0.25">
      <c r="A171" s="181">
        <v>102</v>
      </c>
      <c r="B171" s="181" t="s">
        <v>241</v>
      </c>
      <c r="C171" s="181" t="s">
        <v>242</v>
      </c>
      <c r="D171" s="182" t="s">
        <v>362</v>
      </c>
      <c r="E171" s="183" t="s">
        <v>363</v>
      </c>
      <c r="F171" s="181" t="s">
        <v>200</v>
      </c>
      <c r="G171" s="184">
        <v>1066.9000000000001</v>
      </c>
      <c r="H171" s="234"/>
      <c r="I171" s="234">
        <f t="shared" si="24"/>
        <v>0</v>
      </c>
      <c r="J171" s="235">
        <v>7.5000000000000002E-4</v>
      </c>
      <c r="K171" s="184">
        <f t="shared" si="25"/>
        <v>0.80017500000000008</v>
      </c>
      <c r="L171" s="235">
        <v>0</v>
      </c>
      <c r="M171" s="184">
        <f t="shared" si="26"/>
        <v>0</v>
      </c>
      <c r="N171" s="233">
        <v>20</v>
      </c>
      <c r="O171" s="178">
        <v>32</v>
      </c>
      <c r="P171" s="5" t="s">
        <v>95</v>
      </c>
    </row>
    <row r="172" spans="1:16" s="5" customFormat="1" ht="11.25" customHeight="1" x14ac:dyDescent="0.2">
      <c r="A172" s="181"/>
      <c r="B172" s="181"/>
      <c r="C172" s="181"/>
      <c r="D172" s="182"/>
      <c r="E172" s="226" t="s">
        <v>549</v>
      </c>
      <c r="F172" s="181"/>
      <c r="G172" s="227">
        <v>1066.9000000000001</v>
      </c>
      <c r="H172" s="234"/>
      <c r="I172" s="234"/>
      <c r="J172" s="235"/>
      <c r="K172" s="184"/>
      <c r="L172" s="235"/>
      <c r="M172" s="184"/>
      <c r="N172" s="233"/>
      <c r="O172" s="178"/>
    </row>
    <row r="173" spans="1:16" s="5" customFormat="1" ht="11.25" customHeight="1" x14ac:dyDescent="0.2">
      <c r="A173" s="181"/>
      <c r="B173" s="181"/>
      <c r="C173" s="181"/>
      <c r="D173" s="182"/>
      <c r="E173" s="228" t="s">
        <v>548</v>
      </c>
      <c r="F173" s="181"/>
      <c r="G173" s="229">
        <v>1066.9000000000001</v>
      </c>
      <c r="H173" s="234"/>
      <c r="I173" s="234"/>
      <c r="J173" s="235"/>
      <c r="K173" s="184"/>
      <c r="L173" s="235"/>
      <c r="M173" s="184"/>
      <c r="N173" s="233"/>
      <c r="O173" s="178"/>
    </row>
    <row r="174" spans="1:16" s="4" customFormat="1" ht="11.25" customHeight="1" x14ac:dyDescent="0.25">
      <c r="A174" s="164">
        <v>103</v>
      </c>
      <c r="B174" s="164" t="s">
        <v>148</v>
      </c>
      <c r="C174" s="164" t="s">
        <v>112</v>
      </c>
      <c r="D174" s="165" t="s">
        <v>364</v>
      </c>
      <c r="E174" s="166" t="s">
        <v>365</v>
      </c>
      <c r="F174" s="164" t="s">
        <v>200</v>
      </c>
      <c r="G174" s="167">
        <v>521.1</v>
      </c>
      <c r="H174" s="168"/>
      <c r="I174" s="168">
        <f t="shared" si="24"/>
        <v>0</v>
      </c>
      <c r="J174" s="169">
        <v>0</v>
      </c>
      <c r="K174" s="167">
        <f t="shared" si="25"/>
        <v>0</v>
      </c>
      <c r="L174" s="169">
        <v>0</v>
      </c>
      <c r="M174" s="167">
        <f t="shared" si="26"/>
        <v>0</v>
      </c>
      <c r="N174" s="179">
        <v>20</v>
      </c>
      <c r="O174" s="171">
        <v>16</v>
      </c>
      <c r="P174" s="4" t="s">
        <v>95</v>
      </c>
    </row>
    <row r="175" spans="1:16" s="5" customFormat="1" ht="11.25" customHeight="1" x14ac:dyDescent="0.25">
      <c r="A175" s="172">
        <v>104</v>
      </c>
      <c r="B175" s="172" t="s">
        <v>241</v>
      </c>
      <c r="C175" s="172" t="s">
        <v>242</v>
      </c>
      <c r="D175" s="173" t="s">
        <v>366</v>
      </c>
      <c r="E175" s="174" t="s">
        <v>367</v>
      </c>
      <c r="F175" s="172" t="s">
        <v>200</v>
      </c>
      <c r="G175" s="175">
        <v>531.52200000000005</v>
      </c>
      <c r="H175" s="176"/>
      <c r="I175" s="176">
        <f t="shared" si="24"/>
        <v>0</v>
      </c>
      <c r="J175" s="177">
        <v>1.8E-3</v>
      </c>
      <c r="K175" s="175">
        <f t="shared" si="25"/>
        <v>0.95673960000000002</v>
      </c>
      <c r="L175" s="177">
        <v>0</v>
      </c>
      <c r="M175" s="175">
        <f t="shared" si="26"/>
        <v>0</v>
      </c>
      <c r="N175" s="179">
        <v>20</v>
      </c>
      <c r="O175" s="178">
        <v>32</v>
      </c>
      <c r="P175" s="5" t="s">
        <v>95</v>
      </c>
    </row>
    <row r="176" spans="1:16" s="4" customFormat="1" ht="11.25" customHeight="1" x14ac:dyDescent="0.25">
      <c r="A176" s="164">
        <v>105</v>
      </c>
      <c r="B176" s="164" t="s">
        <v>148</v>
      </c>
      <c r="C176" s="164" t="s">
        <v>112</v>
      </c>
      <c r="D176" s="165" t="s">
        <v>368</v>
      </c>
      <c r="E176" s="166" t="s">
        <v>369</v>
      </c>
      <c r="F176" s="164" t="s">
        <v>200</v>
      </c>
      <c r="G176" s="167">
        <v>524.91999999999996</v>
      </c>
      <c r="H176" s="168"/>
      <c r="I176" s="168">
        <f t="shared" si="24"/>
        <v>0</v>
      </c>
      <c r="J176" s="169">
        <v>0</v>
      </c>
      <c r="K176" s="167">
        <f t="shared" si="25"/>
        <v>0</v>
      </c>
      <c r="L176" s="169">
        <v>0</v>
      </c>
      <c r="M176" s="167">
        <f t="shared" si="26"/>
        <v>0</v>
      </c>
      <c r="N176" s="179">
        <v>20</v>
      </c>
      <c r="O176" s="171">
        <v>16</v>
      </c>
      <c r="P176" s="4" t="s">
        <v>95</v>
      </c>
    </row>
    <row r="177" spans="1:16" s="5" customFormat="1" ht="11.25" customHeight="1" x14ac:dyDescent="0.25">
      <c r="A177" s="172">
        <v>106</v>
      </c>
      <c r="B177" s="172" t="s">
        <v>241</v>
      </c>
      <c r="C177" s="172" t="s">
        <v>242</v>
      </c>
      <c r="D177" s="173" t="s">
        <v>370</v>
      </c>
      <c r="E177" s="174" t="s">
        <v>371</v>
      </c>
      <c r="F177" s="172" t="s">
        <v>200</v>
      </c>
      <c r="G177" s="175">
        <v>535.41800000000001</v>
      </c>
      <c r="H177" s="176"/>
      <c r="I177" s="176">
        <f t="shared" si="24"/>
        <v>0</v>
      </c>
      <c r="J177" s="177">
        <v>5.0000000000000001E-3</v>
      </c>
      <c r="K177" s="175">
        <f t="shared" si="25"/>
        <v>2.6770900000000002</v>
      </c>
      <c r="L177" s="177">
        <v>0</v>
      </c>
      <c r="M177" s="175">
        <f t="shared" si="26"/>
        <v>0</v>
      </c>
      <c r="N177" s="179">
        <v>20</v>
      </c>
      <c r="O177" s="178">
        <v>32</v>
      </c>
      <c r="P177" s="5" t="s">
        <v>95</v>
      </c>
    </row>
    <row r="178" spans="1:16" s="5" customFormat="1" ht="11.25" customHeight="1" x14ac:dyDescent="0.25">
      <c r="A178" s="189">
        <v>210</v>
      </c>
      <c r="B178" s="189" t="s">
        <v>148</v>
      </c>
      <c r="C178" s="189" t="s">
        <v>112</v>
      </c>
      <c r="D178" s="190" t="s">
        <v>583</v>
      </c>
      <c r="E178" s="191" t="s">
        <v>584</v>
      </c>
      <c r="F178" s="189" t="s">
        <v>200</v>
      </c>
      <c r="G178" s="192">
        <v>535.41800000000001</v>
      </c>
      <c r="H178" s="236"/>
      <c r="I178" s="193">
        <f t="shared" ref="I178" si="27">ROUND(G178*H178,2)</f>
        <v>0</v>
      </c>
      <c r="J178" s="194">
        <v>0</v>
      </c>
      <c r="K178" s="192">
        <f t="shared" ref="K178" si="28">G178*J178</f>
        <v>0</v>
      </c>
      <c r="L178" s="194">
        <v>0</v>
      </c>
      <c r="M178" s="192">
        <f t="shared" ref="M178" si="29">G178*L178</f>
        <v>0</v>
      </c>
      <c r="N178" s="237">
        <v>20</v>
      </c>
      <c r="O178" s="178"/>
    </row>
    <row r="179" spans="1:16" s="5" customFormat="1" ht="11.25" customHeight="1" x14ac:dyDescent="0.2">
      <c r="A179" s="189"/>
      <c r="B179" s="189"/>
      <c r="C179" s="189"/>
      <c r="D179" s="190"/>
      <c r="E179" s="208" t="s">
        <v>585</v>
      </c>
      <c r="F179" s="189"/>
      <c r="G179" s="209"/>
      <c r="H179" s="236"/>
      <c r="I179" s="236"/>
      <c r="J179" s="238"/>
      <c r="K179" s="217"/>
      <c r="L179" s="238"/>
      <c r="M179" s="217"/>
      <c r="N179" s="237"/>
      <c r="O179" s="178"/>
    </row>
    <row r="180" spans="1:16" s="5" customFormat="1" ht="11.25" customHeight="1" x14ac:dyDescent="0.2">
      <c r="A180" s="189"/>
      <c r="B180" s="189"/>
      <c r="C180" s="189"/>
      <c r="D180" s="190"/>
      <c r="E180" s="210" t="s">
        <v>586</v>
      </c>
      <c r="F180" s="189" t="s">
        <v>200</v>
      </c>
      <c r="G180" s="211">
        <v>409.899</v>
      </c>
      <c r="H180" s="236"/>
      <c r="I180" s="236"/>
      <c r="J180" s="238"/>
      <c r="K180" s="217"/>
      <c r="L180" s="238"/>
      <c r="M180" s="217"/>
      <c r="N180" s="237"/>
      <c r="O180" s="178"/>
    </row>
    <row r="181" spans="1:16" s="5" customFormat="1" ht="11.25" customHeight="1" x14ac:dyDescent="0.2">
      <c r="A181" s="189"/>
      <c r="B181" s="189"/>
      <c r="C181" s="189"/>
      <c r="D181" s="190"/>
      <c r="E181" s="212" t="s">
        <v>548</v>
      </c>
      <c r="F181" s="189" t="s">
        <v>200</v>
      </c>
      <c r="G181" s="213">
        <v>409.899</v>
      </c>
      <c r="H181" s="236"/>
      <c r="I181" s="236"/>
      <c r="J181" s="238"/>
      <c r="K181" s="217"/>
      <c r="L181" s="238"/>
      <c r="M181" s="217"/>
      <c r="N181" s="237"/>
      <c r="O181" s="178"/>
    </row>
    <row r="182" spans="1:16" s="5" customFormat="1" ht="11.25" customHeight="1" x14ac:dyDescent="0.25">
      <c r="A182" s="214">
        <v>211</v>
      </c>
      <c r="B182" s="214"/>
      <c r="C182" s="214"/>
      <c r="D182" s="215" t="s">
        <v>362</v>
      </c>
      <c r="E182" s="216" t="s">
        <v>588</v>
      </c>
      <c r="F182" s="214" t="s">
        <v>200</v>
      </c>
      <c r="G182" s="217">
        <v>418.09699999999998</v>
      </c>
      <c r="H182" s="236"/>
      <c r="I182" s="236">
        <f t="shared" ref="I182" si="30">ROUND(G182*H182,2)</f>
        <v>0</v>
      </c>
      <c r="J182" s="238">
        <v>5.0000000000000001E-3</v>
      </c>
      <c r="K182" s="217">
        <f t="shared" ref="K182" si="31">G182*J182</f>
        <v>2.0904850000000001</v>
      </c>
      <c r="L182" s="238">
        <v>0</v>
      </c>
      <c r="M182" s="217">
        <f t="shared" ref="M182" si="32">G182*L182</f>
        <v>0</v>
      </c>
      <c r="N182" s="237">
        <v>20</v>
      </c>
      <c r="O182" s="178"/>
    </row>
    <row r="183" spans="1:16" s="5" customFormat="1" ht="11.25" customHeight="1" x14ac:dyDescent="0.2">
      <c r="A183" s="214"/>
      <c r="B183" s="214"/>
      <c r="C183" s="214"/>
      <c r="D183" s="215"/>
      <c r="E183" s="210" t="s">
        <v>587</v>
      </c>
      <c r="F183" s="189" t="s">
        <v>200</v>
      </c>
      <c r="G183" s="211">
        <v>418.09699999999998</v>
      </c>
      <c r="H183" s="236"/>
      <c r="I183" s="236"/>
      <c r="J183" s="238"/>
      <c r="K183" s="217"/>
      <c r="L183" s="238"/>
      <c r="M183" s="217"/>
      <c r="N183" s="237"/>
      <c r="O183" s="178"/>
    </row>
    <row r="184" spans="1:16" s="5" customFormat="1" ht="11.25" customHeight="1" x14ac:dyDescent="0.2">
      <c r="A184" s="214"/>
      <c r="B184" s="214"/>
      <c r="C184" s="214"/>
      <c r="D184" s="215"/>
      <c r="E184" s="212" t="s">
        <v>548</v>
      </c>
      <c r="F184" s="189" t="s">
        <v>200</v>
      </c>
      <c r="G184" s="213">
        <v>418.09699999999998</v>
      </c>
      <c r="H184" s="236"/>
      <c r="I184" s="236"/>
      <c r="J184" s="238"/>
      <c r="K184" s="217"/>
      <c r="L184" s="238"/>
      <c r="M184" s="217"/>
      <c r="N184" s="237"/>
      <c r="O184" s="178"/>
    </row>
    <row r="185" spans="1:16" s="4" customFormat="1" ht="22.5" customHeight="1" x14ac:dyDescent="0.25">
      <c r="A185" s="185">
        <v>107</v>
      </c>
      <c r="B185" s="185" t="s">
        <v>148</v>
      </c>
      <c r="C185" s="185" t="s">
        <v>112</v>
      </c>
      <c r="D185" s="186" t="s">
        <v>372</v>
      </c>
      <c r="E185" s="187" t="s">
        <v>373</v>
      </c>
      <c r="F185" s="185" t="s">
        <v>200</v>
      </c>
      <c r="G185" s="188">
        <v>51.2</v>
      </c>
      <c r="H185" s="197"/>
      <c r="I185" s="197">
        <f t="shared" si="24"/>
        <v>0</v>
      </c>
      <c r="J185" s="198">
        <v>0</v>
      </c>
      <c r="K185" s="188">
        <f t="shared" si="25"/>
        <v>0</v>
      </c>
      <c r="L185" s="198">
        <v>0</v>
      </c>
      <c r="M185" s="188">
        <f t="shared" si="26"/>
        <v>0</v>
      </c>
      <c r="N185" s="233">
        <v>20</v>
      </c>
      <c r="O185" s="171">
        <v>16</v>
      </c>
      <c r="P185" s="4" t="s">
        <v>95</v>
      </c>
    </row>
    <row r="186" spans="1:16" s="5" customFormat="1" ht="11.25" customHeight="1" x14ac:dyDescent="0.25">
      <c r="A186" s="172">
        <v>108</v>
      </c>
      <c r="B186" s="172" t="s">
        <v>241</v>
      </c>
      <c r="C186" s="172" t="s">
        <v>242</v>
      </c>
      <c r="D186" s="173" t="s">
        <v>374</v>
      </c>
      <c r="E186" s="174" t="s">
        <v>375</v>
      </c>
      <c r="F186" s="172" t="s">
        <v>200</v>
      </c>
      <c r="G186" s="175">
        <v>104.44799999999999</v>
      </c>
      <c r="H186" s="176"/>
      <c r="I186" s="176">
        <f t="shared" si="24"/>
        <v>0</v>
      </c>
      <c r="J186" s="177">
        <v>5.5999999999999999E-3</v>
      </c>
      <c r="K186" s="175">
        <f t="shared" si="25"/>
        <v>0.58490880000000001</v>
      </c>
      <c r="L186" s="177">
        <v>0</v>
      </c>
      <c r="M186" s="175">
        <f t="shared" si="26"/>
        <v>0</v>
      </c>
      <c r="N186" s="179">
        <v>20</v>
      </c>
      <c r="O186" s="178">
        <v>32</v>
      </c>
      <c r="P186" s="5" t="s">
        <v>95</v>
      </c>
    </row>
    <row r="187" spans="1:16" s="4" customFormat="1" ht="22.5" customHeight="1" x14ac:dyDescent="0.25">
      <c r="A187" s="185">
        <v>109</v>
      </c>
      <c r="B187" s="185" t="s">
        <v>148</v>
      </c>
      <c r="C187" s="185" t="s">
        <v>112</v>
      </c>
      <c r="D187" s="186" t="s">
        <v>376</v>
      </c>
      <c r="E187" s="187" t="s">
        <v>377</v>
      </c>
      <c r="F187" s="185" t="s">
        <v>200</v>
      </c>
      <c r="G187" s="188">
        <v>549.28099999999995</v>
      </c>
      <c r="H187" s="197"/>
      <c r="I187" s="197">
        <f t="shared" si="24"/>
        <v>0</v>
      </c>
      <c r="J187" s="198">
        <v>0</v>
      </c>
      <c r="K187" s="188">
        <f t="shared" si="25"/>
        <v>0</v>
      </c>
      <c r="L187" s="198">
        <v>0</v>
      </c>
      <c r="M187" s="188">
        <f t="shared" si="26"/>
        <v>0</v>
      </c>
      <c r="N187" s="233">
        <v>20</v>
      </c>
      <c r="O187" s="171">
        <v>16</v>
      </c>
      <c r="P187" s="4" t="s">
        <v>95</v>
      </c>
    </row>
    <row r="188" spans="1:16" s="5" customFormat="1" ht="11.25" customHeight="1" x14ac:dyDescent="0.25">
      <c r="A188" s="172">
        <v>110</v>
      </c>
      <c r="B188" s="172" t="s">
        <v>241</v>
      </c>
      <c r="C188" s="172" t="s">
        <v>242</v>
      </c>
      <c r="D188" s="173" t="s">
        <v>378</v>
      </c>
      <c r="E188" s="174" t="s">
        <v>379</v>
      </c>
      <c r="F188" s="172" t="s">
        <v>200</v>
      </c>
      <c r="G188" s="175">
        <v>560.26700000000005</v>
      </c>
      <c r="H188" s="176"/>
      <c r="I188" s="176">
        <f t="shared" si="24"/>
        <v>0</v>
      </c>
      <c r="J188" s="177">
        <v>5.9999999999999995E-4</v>
      </c>
      <c r="K188" s="175">
        <f t="shared" si="25"/>
        <v>0.33616020000000002</v>
      </c>
      <c r="L188" s="177">
        <v>0</v>
      </c>
      <c r="M188" s="175">
        <f t="shared" si="26"/>
        <v>0</v>
      </c>
      <c r="N188" s="179">
        <v>20</v>
      </c>
      <c r="O188" s="178">
        <v>32</v>
      </c>
      <c r="P188" s="5" t="s">
        <v>95</v>
      </c>
    </row>
    <row r="189" spans="1:16" s="5" customFormat="1" ht="11.25" customHeight="1" x14ac:dyDescent="0.25">
      <c r="A189" s="172">
        <v>111</v>
      </c>
      <c r="B189" s="172" t="s">
        <v>241</v>
      </c>
      <c r="C189" s="172" t="s">
        <v>242</v>
      </c>
      <c r="D189" s="173" t="s">
        <v>380</v>
      </c>
      <c r="E189" s="174" t="s">
        <v>381</v>
      </c>
      <c r="F189" s="172" t="s">
        <v>200</v>
      </c>
      <c r="G189" s="175">
        <v>560.26700000000005</v>
      </c>
      <c r="H189" s="176"/>
      <c r="I189" s="176">
        <f t="shared" si="24"/>
        <v>0</v>
      </c>
      <c r="J189" s="177">
        <v>5.9999999999999995E-4</v>
      </c>
      <c r="K189" s="175">
        <f t="shared" si="25"/>
        <v>0.33616020000000002</v>
      </c>
      <c r="L189" s="177">
        <v>0</v>
      </c>
      <c r="M189" s="175">
        <f t="shared" si="26"/>
        <v>0</v>
      </c>
      <c r="N189" s="179">
        <v>20</v>
      </c>
      <c r="O189" s="178">
        <v>32</v>
      </c>
      <c r="P189" s="5" t="s">
        <v>95</v>
      </c>
    </row>
    <row r="190" spans="1:16" s="4" customFormat="1" ht="11.25" customHeight="1" x14ac:dyDescent="0.25">
      <c r="A190" s="164">
        <v>112</v>
      </c>
      <c r="B190" s="164" t="s">
        <v>148</v>
      </c>
      <c r="C190" s="164" t="s">
        <v>112</v>
      </c>
      <c r="D190" s="165" t="s">
        <v>382</v>
      </c>
      <c r="E190" s="166" t="s">
        <v>383</v>
      </c>
      <c r="F190" s="164" t="s">
        <v>200</v>
      </c>
      <c r="G190" s="167">
        <v>549.28099999999995</v>
      </c>
      <c r="H190" s="168"/>
      <c r="I190" s="168">
        <f t="shared" si="24"/>
        <v>0</v>
      </c>
      <c r="J190" s="169">
        <v>6.0000000000000001E-3</v>
      </c>
      <c r="K190" s="167">
        <f t="shared" si="25"/>
        <v>3.2956859999999999</v>
      </c>
      <c r="L190" s="169">
        <v>0</v>
      </c>
      <c r="M190" s="167">
        <f t="shared" si="26"/>
        <v>0</v>
      </c>
      <c r="N190" s="179">
        <v>20</v>
      </c>
      <c r="O190" s="171">
        <v>16</v>
      </c>
      <c r="P190" s="4" t="s">
        <v>95</v>
      </c>
    </row>
    <row r="191" spans="1:16" s="5" customFormat="1" ht="11.25" customHeight="1" x14ac:dyDescent="0.25">
      <c r="A191" s="172">
        <v>113</v>
      </c>
      <c r="B191" s="172" t="s">
        <v>241</v>
      </c>
      <c r="C191" s="172" t="s">
        <v>242</v>
      </c>
      <c r="D191" s="173" t="s">
        <v>384</v>
      </c>
      <c r="E191" s="174" t="s">
        <v>385</v>
      </c>
      <c r="F191" s="172" t="s">
        <v>200</v>
      </c>
      <c r="G191" s="175">
        <v>560.26700000000005</v>
      </c>
      <c r="H191" s="176"/>
      <c r="I191" s="176">
        <f t="shared" si="24"/>
        <v>0</v>
      </c>
      <c r="J191" s="177">
        <v>1.33E-3</v>
      </c>
      <c r="K191" s="175">
        <f t="shared" si="25"/>
        <v>0.74515511000000012</v>
      </c>
      <c r="L191" s="177">
        <v>0</v>
      </c>
      <c r="M191" s="175">
        <f t="shared" si="26"/>
        <v>0</v>
      </c>
      <c r="N191" s="179">
        <v>20</v>
      </c>
      <c r="O191" s="178">
        <v>32</v>
      </c>
      <c r="P191" s="5" t="s">
        <v>95</v>
      </c>
    </row>
    <row r="192" spans="1:16" s="4" customFormat="1" ht="11.25" customHeight="1" x14ac:dyDescent="0.25">
      <c r="A192" s="164">
        <v>114</v>
      </c>
      <c r="B192" s="164" t="s">
        <v>148</v>
      </c>
      <c r="C192" s="164" t="s">
        <v>386</v>
      </c>
      <c r="D192" s="165" t="s">
        <v>387</v>
      </c>
      <c r="E192" s="166" t="s">
        <v>388</v>
      </c>
      <c r="F192" s="164" t="s">
        <v>200</v>
      </c>
      <c r="G192" s="167">
        <v>549.28099999999995</v>
      </c>
      <c r="H192" s="168"/>
      <c r="I192" s="168">
        <f t="shared" si="24"/>
        <v>0</v>
      </c>
      <c r="J192" s="169">
        <v>0</v>
      </c>
      <c r="K192" s="167">
        <f t="shared" si="25"/>
        <v>0</v>
      </c>
      <c r="L192" s="169">
        <v>0</v>
      </c>
      <c r="M192" s="167">
        <f t="shared" si="26"/>
        <v>0</v>
      </c>
      <c r="N192" s="179">
        <v>20</v>
      </c>
      <c r="O192" s="171">
        <v>16</v>
      </c>
      <c r="P192" s="4" t="s">
        <v>95</v>
      </c>
    </row>
    <row r="193" spans="1:16" s="5" customFormat="1" ht="11.25" customHeight="1" x14ac:dyDescent="0.25">
      <c r="A193" s="172">
        <v>115</v>
      </c>
      <c r="B193" s="172" t="s">
        <v>241</v>
      </c>
      <c r="C193" s="172" t="s">
        <v>242</v>
      </c>
      <c r="D193" s="173" t="s">
        <v>389</v>
      </c>
      <c r="E193" s="174" t="s">
        <v>390</v>
      </c>
      <c r="F193" s="172" t="s">
        <v>200</v>
      </c>
      <c r="G193" s="175">
        <v>631.673</v>
      </c>
      <c r="H193" s="176"/>
      <c r="I193" s="176">
        <f t="shared" si="24"/>
        <v>0</v>
      </c>
      <c r="J193" s="177">
        <v>2.0000000000000002E-5</v>
      </c>
      <c r="K193" s="175">
        <f t="shared" si="25"/>
        <v>1.2633460000000001E-2</v>
      </c>
      <c r="L193" s="177">
        <v>0</v>
      </c>
      <c r="M193" s="175">
        <f t="shared" si="26"/>
        <v>0</v>
      </c>
      <c r="N193" s="179">
        <v>20</v>
      </c>
      <c r="O193" s="178">
        <v>32</v>
      </c>
      <c r="P193" s="5" t="s">
        <v>95</v>
      </c>
    </row>
    <row r="194" spans="1:16" s="4" customFormat="1" ht="11.25" customHeight="1" x14ac:dyDescent="0.25">
      <c r="A194" s="164">
        <v>116</v>
      </c>
      <c r="B194" s="164" t="s">
        <v>148</v>
      </c>
      <c r="C194" s="164" t="s">
        <v>112</v>
      </c>
      <c r="D194" s="165" t="s">
        <v>391</v>
      </c>
      <c r="E194" s="166" t="s">
        <v>392</v>
      </c>
      <c r="F194" s="164" t="s">
        <v>49</v>
      </c>
      <c r="G194" s="167">
        <v>914.48299999999995</v>
      </c>
      <c r="H194" s="168"/>
      <c r="I194" s="168">
        <f t="shared" si="24"/>
        <v>0</v>
      </c>
      <c r="J194" s="169">
        <v>0</v>
      </c>
      <c r="K194" s="167">
        <f t="shared" si="25"/>
        <v>0</v>
      </c>
      <c r="L194" s="169">
        <v>0</v>
      </c>
      <c r="M194" s="167">
        <f t="shared" si="26"/>
        <v>0</v>
      </c>
      <c r="N194" s="179">
        <v>20</v>
      </c>
      <c r="O194" s="171">
        <v>16</v>
      </c>
      <c r="P194" s="4" t="s">
        <v>95</v>
      </c>
    </row>
    <row r="195" spans="1:16" s="2" customFormat="1" ht="11.25" customHeight="1" x14ac:dyDescent="0.25">
      <c r="B195" s="143" t="s">
        <v>66</v>
      </c>
      <c r="D195" s="2" t="s">
        <v>114</v>
      </c>
      <c r="E195" s="2" t="s">
        <v>115</v>
      </c>
      <c r="I195" s="144">
        <f>SUM(I196:I197)</f>
        <v>0</v>
      </c>
      <c r="K195" s="145">
        <f>SUM(K196:K197)</f>
        <v>0.92698679999999989</v>
      </c>
      <c r="M195" s="145">
        <f>SUM(M196:M197)</f>
        <v>0</v>
      </c>
      <c r="N195" s="180"/>
      <c r="P195" s="2" t="s">
        <v>93</v>
      </c>
    </row>
    <row r="196" spans="1:16" s="4" customFormat="1" ht="22.5" customHeight="1" x14ac:dyDescent="0.25">
      <c r="A196" s="185">
        <v>117</v>
      </c>
      <c r="B196" s="185" t="s">
        <v>148</v>
      </c>
      <c r="C196" s="185" t="s">
        <v>114</v>
      </c>
      <c r="D196" s="186" t="s">
        <v>393</v>
      </c>
      <c r="E196" s="187" t="s">
        <v>582</v>
      </c>
      <c r="F196" s="185" t="s">
        <v>200</v>
      </c>
      <c r="G196" s="188">
        <v>99.676000000000002</v>
      </c>
      <c r="H196" s="197"/>
      <c r="I196" s="197">
        <f>ROUND(G196*H196,2)</f>
        <v>0</v>
      </c>
      <c r="J196" s="198">
        <v>9.2999999999999992E-3</v>
      </c>
      <c r="K196" s="188">
        <f>G196*J196</f>
        <v>0.92698679999999989</v>
      </c>
      <c r="L196" s="198">
        <v>0</v>
      </c>
      <c r="M196" s="188">
        <f>G196*L196</f>
        <v>0</v>
      </c>
      <c r="N196" s="233">
        <v>20</v>
      </c>
      <c r="O196" s="171">
        <v>16</v>
      </c>
      <c r="P196" s="4" t="s">
        <v>95</v>
      </c>
    </row>
    <row r="197" spans="1:16" s="4" customFormat="1" ht="11.25" customHeight="1" x14ac:dyDescent="0.25">
      <c r="A197" s="164">
        <v>118</v>
      </c>
      <c r="B197" s="164" t="s">
        <v>148</v>
      </c>
      <c r="C197" s="164" t="s">
        <v>114</v>
      </c>
      <c r="D197" s="165" t="s">
        <v>394</v>
      </c>
      <c r="E197" s="166" t="s">
        <v>395</v>
      </c>
      <c r="F197" s="164" t="s">
        <v>49</v>
      </c>
      <c r="G197" s="167">
        <v>89.555000000000007</v>
      </c>
      <c r="H197" s="168"/>
      <c r="I197" s="168">
        <f>ROUND(G197*H197,2)</f>
        <v>0</v>
      </c>
      <c r="J197" s="169">
        <v>0</v>
      </c>
      <c r="K197" s="167">
        <f>G197*J197</f>
        <v>0</v>
      </c>
      <c r="L197" s="169">
        <v>0</v>
      </c>
      <c r="M197" s="167">
        <f>G197*L197</f>
        <v>0</v>
      </c>
      <c r="N197" s="179">
        <v>20</v>
      </c>
      <c r="O197" s="171">
        <v>16</v>
      </c>
      <c r="P197" s="4" t="s">
        <v>95</v>
      </c>
    </row>
    <row r="198" spans="1:16" s="2" customFormat="1" ht="11.25" customHeight="1" x14ac:dyDescent="0.25">
      <c r="B198" s="143" t="s">
        <v>66</v>
      </c>
      <c r="D198" s="2" t="s">
        <v>116</v>
      </c>
      <c r="E198" s="2" t="s">
        <v>117</v>
      </c>
      <c r="I198" s="144">
        <f>SUM(I199:I217)</f>
        <v>0</v>
      </c>
      <c r="K198" s="145">
        <f>SUM(K199:K217)</f>
        <v>111.59274164999999</v>
      </c>
      <c r="M198" s="145">
        <f>SUM(M199:M217)</f>
        <v>0</v>
      </c>
      <c r="N198" s="180"/>
      <c r="P198" s="2" t="s">
        <v>93</v>
      </c>
    </row>
    <row r="199" spans="1:16" s="4" customFormat="1" ht="33.9" customHeight="1" x14ac:dyDescent="0.25">
      <c r="A199" s="185">
        <v>119</v>
      </c>
      <c r="B199" s="185" t="s">
        <v>148</v>
      </c>
      <c r="C199" s="185" t="s">
        <v>116</v>
      </c>
      <c r="D199" s="218" t="s">
        <v>396</v>
      </c>
      <c r="E199" s="187" t="s">
        <v>618</v>
      </c>
      <c r="F199" s="185" t="s">
        <v>200</v>
      </c>
      <c r="G199" s="188">
        <v>60.65</v>
      </c>
      <c r="H199" s="197"/>
      <c r="I199" s="197">
        <f t="shared" ref="I199:I217" si="33">ROUND(G199*H199,2)</f>
        <v>0</v>
      </c>
      <c r="J199" s="198">
        <v>6.5079999999999999E-2</v>
      </c>
      <c r="K199" s="188">
        <f t="shared" ref="K199:K217" si="34">G199*J199</f>
        <v>3.9471019999999997</v>
      </c>
      <c r="L199" s="198">
        <v>0</v>
      </c>
      <c r="M199" s="188">
        <f t="shared" ref="M199:M217" si="35">G199*L199</f>
        <v>0</v>
      </c>
      <c r="N199" s="233">
        <v>20</v>
      </c>
      <c r="O199" s="171">
        <v>16</v>
      </c>
      <c r="P199" s="4" t="s">
        <v>95</v>
      </c>
    </row>
    <row r="200" spans="1:16" s="4" customFormat="1" ht="12" customHeight="1" x14ac:dyDescent="0.2">
      <c r="A200" s="164"/>
      <c r="B200" s="164"/>
      <c r="C200" s="164"/>
      <c r="D200" s="165"/>
      <c r="E200" s="200" t="s">
        <v>589</v>
      </c>
      <c r="F200" s="164"/>
      <c r="G200" s="202">
        <v>25.9</v>
      </c>
      <c r="H200" s="168"/>
      <c r="I200" s="168"/>
      <c r="J200" s="169"/>
      <c r="K200" s="167"/>
      <c r="L200" s="169"/>
      <c r="M200" s="167"/>
      <c r="N200" s="179"/>
      <c r="O200" s="171"/>
    </row>
    <row r="201" spans="1:16" s="4" customFormat="1" ht="12" customHeight="1" x14ac:dyDescent="0.2">
      <c r="A201" s="164"/>
      <c r="B201" s="164"/>
      <c r="C201" s="164"/>
      <c r="D201" s="165"/>
      <c r="E201" s="200" t="s">
        <v>590</v>
      </c>
      <c r="F201" s="164"/>
      <c r="G201" s="202">
        <v>34.75</v>
      </c>
      <c r="H201" s="168"/>
      <c r="I201" s="168"/>
      <c r="J201" s="169"/>
      <c r="K201" s="167"/>
      <c r="L201" s="169"/>
      <c r="M201" s="167"/>
      <c r="N201" s="179"/>
      <c r="O201" s="171"/>
    </row>
    <row r="202" spans="1:16" s="4" customFormat="1" ht="11.25" customHeight="1" x14ac:dyDescent="0.2">
      <c r="A202" s="164"/>
      <c r="B202" s="164"/>
      <c r="C202" s="164"/>
      <c r="D202" s="165"/>
      <c r="E202" s="201" t="s">
        <v>548</v>
      </c>
      <c r="F202" s="164"/>
      <c r="G202" s="203">
        <v>60.65</v>
      </c>
      <c r="H202" s="168"/>
      <c r="I202" s="168"/>
      <c r="J202" s="169"/>
      <c r="K202" s="167"/>
      <c r="L202" s="169"/>
      <c r="M202" s="167"/>
      <c r="N202" s="179"/>
      <c r="O202" s="171"/>
    </row>
    <row r="203" spans="1:16" s="4" customFormat="1" ht="41.1" customHeight="1" x14ac:dyDescent="0.25">
      <c r="A203" s="219">
        <v>120</v>
      </c>
      <c r="B203" s="219" t="s">
        <v>148</v>
      </c>
      <c r="C203" s="219" t="s">
        <v>116</v>
      </c>
      <c r="D203" s="225" t="s">
        <v>397</v>
      </c>
      <c r="E203" s="221" t="s">
        <v>620</v>
      </c>
      <c r="F203" s="219" t="s">
        <v>200</v>
      </c>
      <c r="G203" s="222">
        <v>969.16</v>
      </c>
      <c r="H203" s="230"/>
      <c r="I203" s="230">
        <f t="shared" si="33"/>
        <v>0</v>
      </c>
      <c r="J203" s="231">
        <v>6.59E-2</v>
      </c>
      <c r="K203" s="222">
        <f t="shared" si="34"/>
        <v>63.867643999999999</v>
      </c>
      <c r="L203" s="231">
        <v>0</v>
      </c>
      <c r="M203" s="222">
        <f t="shared" si="35"/>
        <v>0</v>
      </c>
      <c r="N203" s="239">
        <v>20</v>
      </c>
      <c r="O203" s="171">
        <v>16</v>
      </c>
      <c r="P203" s="4" t="s">
        <v>95</v>
      </c>
    </row>
    <row r="204" spans="1:16" s="4" customFormat="1" ht="11.25" customHeight="1" x14ac:dyDescent="0.2">
      <c r="A204" s="164"/>
      <c r="B204" s="164"/>
      <c r="C204" s="164"/>
      <c r="D204" s="165"/>
      <c r="E204" s="200" t="s">
        <v>591</v>
      </c>
      <c r="F204" s="164"/>
      <c r="G204" s="202">
        <v>508.15</v>
      </c>
      <c r="H204" s="168"/>
      <c r="I204" s="168"/>
      <c r="J204" s="169"/>
      <c r="K204" s="167"/>
      <c r="L204" s="169"/>
      <c r="M204" s="167"/>
      <c r="N204" s="170"/>
      <c r="O204" s="171"/>
    </row>
    <row r="205" spans="1:16" s="4" customFormat="1" ht="11.25" customHeight="1" x14ac:dyDescent="0.2">
      <c r="A205" s="164"/>
      <c r="B205" s="164"/>
      <c r="C205" s="164"/>
      <c r="D205" s="165"/>
      <c r="E205" s="200" t="s">
        <v>592</v>
      </c>
      <c r="F205" s="164"/>
      <c r="G205" s="202">
        <v>461.01</v>
      </c>
      <c r="H205" s="168"/>
      <c r="I205" s="168"/>
      <c r="J205" s="169"/>
      <c r="K205" s="167"/>
      <c r="L205" s="169"/>
      <c r="M205" s="167"/>
      <c r="N205" s="170"/>
      <c r="O205" s="171"/>
    </row>
    <row r="206" spans="1:16" s="4" customFormat="1" ht="11.25" customHeight="1" x14ac:dyDescent="0.2">
      <c r="A206" s="164"/>
      <c r="B206" s="164"/>
      <c r="C206" s="164"/>
      <c r="D206" s="165"/>
      <c r="E206" s="201" t="s">
        <v>548</v>
      </c>
      <c r="F206" s="164"/>
      <c r="G206" s="203">
        <v>969.16</v>
      </c>
      <c r="H206" s="168"/>
      <c r="I206" s="168"/>
      <c r="J206" s="169"/>
      <c r="K206" s="167"/>
      <c r="L206" s="169"/>
      <c r="M206" s="167"/>
      <c r="N206" s="170"/>
      <c r="O206" s="171"/>
    </row>
    <row r="207" spans="1:16" s="4" customFormat="1" ht="22.5" customHeight="1" x14ac:dyDescent="0.25">
      <c r="A207" s="164">
        <v>121</v>
      </c>
      <c r="B207" s="164" t="s">
        <v>148</v>
      </c>
      <c r="C207" s="164" t="s">
        <v>116</v>
      </c>
      <c r="D207" s="165" t="s">
        <v>398</v>
      </c>
      <c r="E207" s="166" t="s">
        <v>399</v>
      </c>
      <c r="F207" s="164" t="s">
        <v>200</v>
      </c>
      <c r="G207" s="167">
        <v>62.39</v>
      </c>
      <c r="H207" s="168"/>
      <c r="I207" s="168">
        <f t="shared" si="33"/>
        <v>0</v>
      </c>
      <c r="J207" s="169">
        <v>1.4829999999999999E-2</v>
      </c>
      <c r="K207" s="167">
        <f t="shared" si="34"/>
        <v>0.9252437</v>
      </c>
      <c r="L207" s="169">
        <v>0</v>
      </c>
      <c r="M207" s="167">
        <f t="shared" si="35"/>
        <v>0</v>
      </c>
      <c r="N207" s="170">
        <v>20</v>
      </c>
      <c r="O207" s="171">
        <v>16</v>
      </c>
      <c r="P207" s="4" t="s">
        <v>95</v>
      </c>
    </row>
    <row r="208" spans="1:16" s="4" customFormat="1" ht="22.5" customHeight="1" x14ac:dyDescent="0.25">
      <c r="A208" s="219">
        <v>122</v>
      </c>
      <c r="B208" s="219" t="s">
        <v>148</v>
      </c>
      <c r="C208" s="219" t="s">
        <v>116</v>
      </c>
      <c r="D208" s="225" t="s">
        <v>400</v>
      </c>
      <c r="E208" s="221" t="s">
        <v>621</v>
      </c>
      <c r="F208" s="219" t="s">
        <v>200</v>
      </c>
      <c r="G208" s="222">
        <v>487.67</v>
      </c>
      <c r="H208" s="230"/>
      <c r="I208" s="230">
        <f t="shared" si="33"/>
        <v>0</v>
      </c>
      <c r="J208" s="231">
        <v>2.3099999999999999E-2</v>
      </c>
      <c r="K208" s="222">
        <f t="shared" si="34"/>
        <v>11.265177</v>
      </c>
      <c r="L208" s="231">
        <v>0</v>
      </c>
      <c r="M208" s="222">
        <f t="shared" si="35"/>
        <v>0</v>
      </c>
      <c r="N208" s="239">
        <v>20</v>
      </c>
      <c r="O208" s="171">
        <v>16</v>
      </c>
      <c r="P208" s="4" t="s">
        <v>95</v>
      </c>
    </row>
    <row r="209" spans="1:16" s="4" customFormat="1" ht="22.5" customHeight="1" x14ac:dyDescent="0.25">
      <c r="A209" s="164">
        <v>123</v>
      </c>
      <c r="B209" s="164" t="s">
        <v>148</v>
      </c>
      <c r="C209" s="164" t="s">
        <v>116</v>
      </c>
      <c r="D209" s="165" t="s">
        <v>401</v>
      </c>
      <c r="E209" s="166" t="s">
        <v>402</v>
      </c>
      <c r="F209" s="164" t="s">
        <v>200</v>
      </c>
      <c r="G209" s="167">
        <v>40.14</v>
      </c>
      <c r="H209" s="168"/>
      <c r="I209" s="168">
        <f t="shared" si="33"/>
        <v>0</v>
      </c>
      <c r="J209" s="169">
        <v>2.3099999999999999E-2</v>
      </c>
      <c r="K209" s="167">
        <f t="shared" si="34"/>
        <v>0.927234</v>
      </c>
      <c r="L209" s="169">
        <v>0</v>
      </c>
      <c r="M209" s="167">
        <f t="shared" si="35"/>
        <v>0</v>
      </c>
      <c r="N209" s="170">
        <v>20</v>
      </c>
      <c r="O209" s="171">
        <v>16</v>
      </c>
      <c r="P209" s="4" t="s">
        <v>95</v>
      </c>
    </row>
    <row r="210" spans="1:16" s="4" customFormat="1" ht="22.5" customHeight="1" x14ac:dyDescent="0.25">
      <c r="A210" s="164">
        <v>124</v>
      </c>
      <c r="B210" s="164" t="s">
        <v>148</v>
      </c>
      <c r="C210" s="164" t="s">
        <v>116</v>
      </c>
      <c r="D210" s="165" t="s">
        <v>403</v>
      </c>
      <c r="E210" s="166" t="s">
        <v>404</v>
      </c>
      <c r="F210" s="164" t="s">
        <v>200</v>
      </c>
      <c r="G210" s="167">
        <v>250.51</v>
      </c>
      <c r="H210" s="168"/>
      <c r="I210" s="168">
        <f t="shared" si="33"/>
        <v>0</v>
      </c>
      <c r="J210" s="169">
        <v>1.8599999999999998E-2</v>
      </c>
      <c r="K210" s="167">
        <f t="shared" si="34"/>
        <v>4.6594859999999994</v>
      </c>
      <c r="L210" s="169">
        <v>0</v>
      </c>
      <c r="M210" s="167">
        <f t="shared" si="35"/>
        <v>0</v>
      </c>
      <c r="N210" s="170">
        <v>20</v>
      </c>
      <c r="O210" s="171">
        <v>16</v>
      </c>
      <c r="P210" s="4" t="s">
        <v>95</v>
      </c>
    </row>
    <row r="211" spans="1:16" s="4" customFormat="1" ht="24.9" customHeight="1" x14ac:dyDescent="0.25">
      <c r="A211" s="219">
        <v>125</v>
      </c>
      <c r="B211" s="219" t="s">
        <v>148</v>
      </c>
      <c r="C211" s="219" t="s">
        <v>116</v>
      </c>
      <c r="D211" s="220" t="s">
        <v>405</v>
      </c>
      <c r="E211" s="221" t="s">
        <v>622</v>
      </c>
      <c r="F211" s="219" t="s">
        <v>200</v>
      </c>
      <c r="G211" s="222">
        <v>388.23</v>
      </c>
      <c r="H211" s="230"/>
      <c r="I211" s="230">
        <f t="shared" si="33"/>
        <v>0</v>
      </c>
      <c r="J211" s="231">
        <v>1.8599999999999998E-2</v>
      </c>
      <c r="K211" s="222">
        <f t="shared" si="34"/>
        <v>7.2210779999999994</v>
      </c>
      <c r="L211" s="231">
        <v>0</v>
      </c>
      <c r="M211" s="222">
        <f t="shared" si="35"/>
        <v>0</v>
      </c>
      <c r="N211" s="239">
        <v>20</v>
      </c>
      <c r="O211" s="171">
        <v>16</v>
      </c>
      <c r="P211" s="4" t="s">
        <v>95</v>
      </c>
    </row>
    <row r="212" spans="1:16" s="4" customFormat="1" ht="11.25" customHeight="1" x14ac:dyDescent="0.2">
      <c r="A212" s="164"/>
      <c r="B212" s="164"/>
      <c r="C212" s="164"/>
      <c r="D212" s="165"/>
      <c r="E212" s="200" t="s">
        <v>593</v>
      </c>
      <c r="F212" s="164"/>
      <c r="G212" s="202">
        <v>197.89</v>
      </c>
      <c r="H212" s="168"/>
      <c r="I212" s="168"/>
      <c r="J212" s="169"/>
      <c r="K212" s="167"/>
      <c r="L212" s="169"/>
      <c r="M212" s="167"/>
      <c r="N212" s="170"/>
      <c r="O212" s="171"/>
    </row>
    <row r="213" spans="1:16" s="4" customFormat="1" ht="11.25" customHeight="1" x14ac:dyDescent="0.2">
      <c r="A213" s="164"/>
      <c r="B213" s="164"/>
      <c r="C213" s="164"/>
      <c r="D213" s="165"/>
      <c r="E213" s="200" t="s">
        <v>594</v>
      </c>
      <c r="F213" s="164"/>
      <c r="G213" s="202">
        <v>190.34</v>
      </c>
      <c r="H213" s="168"/>
      <c r="I213" s="168"/>
      <c r="J213" s="169"/>
      <c r="K213" s="167"/>
      <c r="L213" s="169"/>
      <c r="M213" s="167"/>
      <c r="N213" s="170"/>
      <c r="O213" s="171"/>
    </row>
    <row r="214" spans="1:16" s="4" customFormat="1" ht="11.25" customHeight="1" x14ac:dyDescent="0.2">
      <c r="A214" s="164"/>
      <c r="B214" s="164"/>
      <c r="C214" s="164"/>
      <c r="D214" s="165"/>
      <c r="E214" s="201" t="s">
        <v>548</v>
      </c>
      <c r="F214" s="164"/>
      <c r="G214" s="203">
        <v>388.23</v>
      </c>
      <c r="H214" s="168"/>
      <c r="I214" s="168"/>
      <c r="J214" s="169"/>
      <c r="K214" s="167"/>
      <c r="L214" s="169"/>
      <c r="M214" s="167"/>
      <c r="N214" s="170"/>
      <c r="O214" s="171"/>
    </row>
    <row r="215" spans="1:16" s="4" customFormat="1" ht="22.5" customHeight="1" x14ac:dyDescent="0.25">
      <c r="A215" s="164">
        <v>126</v>
      </c>
      <c r="B215" s="164" t="s">
        <v>148</v>
      </c>
      <c r="C215" s="164" t="s">
        <v>116</v>
      </c>
      <c r="D215" s="165" t="s">
        <v>406</v>
      </c>
      <c r="E215" s="166" t="s">
        <v>407</v>
      </c>
      <c r="F215" s="164" t="s">
        <v>200</v>
      </c>
      <c r="G215" s="167">
        <v>16.03</v>
      </c>
      <c r="H215" s="168"/>
      <c r="I215" s="168">
        <f t="shared" si="33"/>
        <v>0</v>
      </c>
      <c r="J215" s="169">
        <v>1.8599999999999998E-2</v>
      </c>
      <c r="K215" s="167">
        <f t="shared" si="34"/>
        <v>0.29815799999999998</v>
      </c>
      <c r="L215" s="169">
        <v>0</v>
      </c>
      <c r="M215" s="167">
        <f t="shared" si="35"/>
        <v>0</v>
      </c>
      <c r="N215" s="170">
        <v>20</v>
      </c>
      <c r="O215" s="171">
        <v>16</v>
      </c>
      <c r="P215" s="4" t="s">
        <v>95</v>
      </c>
    </row>
    <row r="216" spans="1:16" s="4" customFormat="1" ht="11.25" customHeight="1" x14ac:dyDescent="0.25">
      <c r="A216" s="164">
        <v>127</v>
      </c>
      <c r="B216" s="164" t="s">
        <v>148</v>
      </c>
      <c r="C216" s="164" t="s">
        <v>116</v>
      </c>
      <c r="D216" s="165" t="s">
        <v>408</v>
      </c>
      <c r="E216" s="166" t="s">
        <v>409</v>
      </c>
      <c r="F216" s="164" t="s">
        <v>200</v>
      </c>
      <c r="G216" s="167">
        <v>1090.3610000000001</v>
      </c>
      <c r="H216" s="168"/>
      <c r="I216" s="168">
        <f t="shared" si="33"/>
        <v>0</v>
      </c>
      <c r="J216" s="169">
        <v>1.695E-2</v>
      </c>
      <c r="K216" s="167">
        <f t="shared" si="34"/>
        <v>18.481618950000001</v>
      </c>
      <c r="L216" s="169">
        <v>0</v>
      </c>
      <c r="M216" s="167">
        <f t="shared" si="35"/>
        <v>0</v>
      </c>
      <c r="N216" s="170">
        <v>20</v>
      </c>
      <c r="O216" s="171">
        <v>16</v>
      </c>
      <c r="P216" s="4" t="s">
        <v>95</v>
      </c>
    </row>
    <row r="217" spans="1:16" s="4" customFormat="1" ht="11.25" customHeight="1" x14ac:dyDescent="0.25">
      <c r="A217" s="164">
        <v>128</v>
      </c>
      <c r="B217" s="164" t="s">
        <v>148</v>
      </c>
      <c r="C217" s="164" t="s">
        <v>116</v>
      </c>
      <c r="D217" s="165" t="s">
        <v>410</v>
      </c>
      <c r="E217" s="166" t="s">
        <v>411</v>
      </c>
      <c r="F217" s="164" t="s">
        <v>168</v>
      </c>
      <c r="G217" s="167">
        <v>123.63</v>
      </c>
      <c r="H217" s="168"/>
      <c r="I217" s="168">
        <f t="shared" si="33"/>
        <v>0</v>
      </c>
      <c r="J217" s="169">
        <v>0</v>
      </c>
      <c r="K217" s="167">
        <f t="shared" si="34"/>
        <v>0</v>
      </c>
      <c r="L217" s="169">
        <v>0</v>
      </c>
      <c r="M217" s="167">
        <f t="shared" si="35"/>
        <v>0</v>
      </c>
      <c r="N217" s="170">
        <v>20</v>
      </c>
      <c r="O217" s="171">
        <v>16</v>
      </c>
      <c r="P217" s="4" t="s">
        <v>95</v>
      </c>
    </row>
    <row r="218" spans="1:16" s="2" customFormat="1" ht="11.25" customHeight="1" x14ac:dyDescent="0.25">
      <c r="B218" s="143" t="s">
        <v>66</v>
      </c>
      <c r="D218" s="2" t="s">
        <v>118</v>
      </c>
      <c r="E218" s="2" t="s">
        <v>119</v>
      </c>
      <c r="I218" s="144">
        <f>SUM(I219:I224)</f>
        <v>0</v>
      </c>
      <c r="K218" s="145">
        <f>SUM(K219:K224)</f>
        <v>0.87319400000000003</v>
      </c>
      <c r="M218" s="145">
        <f>SUM(M219:M224)</f>
        <v>0</v>
      </c>
      <c r="P218" s="2" t="s">
        <v>93</v>
      </c>
    </row>
    <row r="219" spans="1:16" s="4" customFormat="1" ht="11.25" customHeight="1" x14ac:dyDescent="0.25">
      <c r="A219" s="164">
        <v>129</v>
      </c>
      <c r="B219" s="164" t="s">
        <v>148</v>
      </c>
      <c r="C219" s="164" t="s">
        <v>118</v>
      </c>
      <c r="D219" s="165" t="s">
        <v>412</v>
      </c>
      <c r="E219" s="166" t="s">
        <v>413</v>
      </c>
      <c r="F219" s="164" t="s">
        <v>178</v>
      </c>
      <c r="G219" s="167">
        <v>12.2</v>
      </c>
      <c r="H219" s="168"/>
      <c r="I219" s="168">
        <f t="shared" ref="I219:I224" si="36">ROUND(G219*H219,2)</f>
        <v>0</v>
      </c>
      <c r="J219" s="169">
        <v>8.9200000000000008E-3</v>
      </c>
      <c r="K219" s="167">
        <f t="shared" ref="K219:K224" si="37">G219*J219</f>
        <v>0.108824</v>
      </c>
      <c r="L219" s="169">
        <v>0</v>
      </c>
      <c r="M219" s="167">
        <f t="shared" ref="M219:M224" si="38">G219*L219</f>
        <v>0</v>
      </c>
      <c r="N219" s="170">
        <v>20</v>
      </c>
      <c r="O219" s="171">
        <v>16</v>
      </c>
      <c r="P219" s="4" t="s">
        <v>95</v>
      </c>
    </row>
    <row r="220" spans="1:16" s="4" customFormat="1" ht="22.5" customHeight="1" x14ac:dyDescent="0.25">
      <c r="A220" s="164">
        <v>130</v>
      </c>
      <c r="B220" s="164" t="s">
        <v>148</v>
      </c>
      <c r="C220" s="164" t="s">
        <v>118</v>
      </c>
      <c r="D220" s="165" t="s">
        <v>414</v>
      </c>
      <c r="E220" s="166" t="s">
        <v>415</v>
      </c>
      <c r="F220" s="164" t="s">
        <v>178</v>
      </c>
      <c r="G220" s="167">
        <v>52.85</v>
      </c>
      <c r="H220" s="168"/>
      <c r="I220" s="168">
        <f t="shared" si="36"/>
        <v>0</v>
      </c>
      <c r="J220" s="169">
        <v>2.9199999999999999E-3</v>
      </c>
      <c r="K220" s="167">
        <f t="shared" si="37"/>
        <v>0.15432199999999999</v>
      </c>
      <c r="L220" s="169">
        <v>0</v>
      </c>
      <c r="M220" s="167">
        <f t="shared" si="38"/>
        <v>0</v>
      </c>
      <c r="N220" s="170">
        <v>20</v>
      </c>
      <c r="O220" s="171">
        <v>16</v>
      </c>
      <c r="P220" s="4" t="s">
        <v>95</v>
      </c>
    </row>
    <row r="221" spans="1:16" s="4" customFormat="1" ht="22.5" customHeight="1" x14ac:dyDescent="0.25">
      <c r="A221" s="164">
        <v>131</v>
      </c>
      <c r="B221" s="164" t="s">
        <v>148</v>
      </c>
      <c r="C221" s="164" t="s">
        <v>118</v>
      </c>
      <c r="D221" s="165" t="s">
        <v>416</v>
      </c>
      <c r="E221" s="166" t="s">
        <v>417</v>
      </c>
      <c r="F221" s="164" t="s">
        <v>178</v>
      </c>
      <c r="G221" s="167">
        <v>100.95</v>
      </c>
      <c r="H221" s="168"/>
      <c r="I221" s="168">
        <f t="shared" si="36"/>
        <v>0</v>
      </c>
      <c r="J221" s="169">
        <v>5.1200000000000004E-3</v>
      </c>
      <c r="K221" s="167">
        <f t="shared" si="37"/>
        <v>0.5168640000000001</v>
      </c>
      <c r="L221" s="169">
        <v>0</v>
      </c>
      <c r="M221" s="167">
        <f t="shared" si="38"/>
        <v>0</v>
      </c>
      <c r="N221" s="170">
        <v>20</v>
      </c>
      <c r="O221" s="171">
        <v>16</v>
      </c>
      <c r="P221" s="4" t="s">
        <v>95</v>
      </c>
    </row>
    <row r="222" spans="1:16" s="4" customFormat="1" ht="22.5" customHeight="1" x14ac:dyDescent="0.25">
      <c r="A222" s="164">
        <v>132</v>
      </c>
      <c r="B222" s="164" t="s">
        <v>148</v>
      </c>
      <c r="C222" s="164" t="s">
        <v>118</v>
      </c>
      <c r="D222" s="165" t="s">
        <v>418</v>
      </c>
      <c r="E222" s="166" t="s">
        <v>419</v>
      </c>
      <c r="F222" s="164" t="s">
        <v>178</v>
      </c>
      <c r="G222" s="167">
        <v>12.2</v>
      </c>
      <c r="H222" s="168"/>
      <c r="I222" s="168">
        <f t="shared" si="36"/>
        <v>0</v>
      </c>
      <c r="J222" s="169">
        <v>5.1200000000000004E-3</v>
      </c>
      <c r="K222" s="167">
        <f t="shared" si="37"/>
        <v>6.2463999999999999E-2</v>
      </c>
      <c r="L222" s="169">
        <v>0</v>
      </c>
      <c r="M222" s="167">
        <f t="shared" si="38"/>
        <v>0</v>
      </c>
      <c r="N222" s="170">
        <v>20</v>
      </c>
      <c r="O222" s="171">
        <v>16</v>
      </c>
      <c r="P222" s="4" t="s">
        <v>95</v>
      </c>
    </row>
    <row r="223" spans="1:16" s="4" customFormat="1" ht="22.5" customHeight="1" x14ac:dyDescent="0.25">
      <c r="A223" s="164">
        <v>133</v>
      </c>
      <c r="B223" s="164" t="s">
        <v>148</v>
      </c>
      <c r="C223" s="164" t="s">
        <v>118</v>
      </c>
      <c r="D223" s="165" t="s">
        <v>420</v>
      </c>
      <c r="E223" s="166" t="s">
        <v>421</v>
      </c>
      <c r="F223" s="164" t="s">
        <v>178</v>
      </c>
      <c r="G223" s="167">
        <v>6</v>
      </c>
      <c r="H223" s="168"/>
      <c r="I223" s="168">
        <f t="shared" si="36"/>
        <v>0</v>
      </c>
      <c r="J223" s="169">
        <v>5.1200000000000004E-3</v>
      </c>
      <c r="K223" s="167">
        <f t="shared" si="37"/>
        <v>3.0720000000000004E-2</v>
      </c>
      <c r="L223" s="169">
        <v>0</v>
      </c>
      <c r="M223" s="167">
        <f t="shared" si="38"/>
        <v>0</v>
      </c>
      <c r="N223" s="170">
        <v>20</v>
      </c>
      <c r="O223" s="171">
        <v>16</v>
      </c>
      <c r="P223" s="4" t="s">
        <v>95</v>
      </c>
    </row>
    <row r="224" spans="1:16" s="4" customFormat="1" ht="11.25" customHeight="1" x14ac:dyDescent="0.25">
      <c r="A224" s="164">
        <v>134</v>
      </c>
      <c r="B224" s="164" t="s">
        <v>148</v>
      </c>
      <c r="C224" s="164" t="s">
        <v>118</v>
      </c>
      <c r="D224" s="165" t="s">
        <v>422</v>
      </c>
      <c r="E224" s="166" t="s">
        <v>423</v>
      </c>
      <c r="F224" s="164" t="s">
        <v>49</v>
      </c>
      <c r="G224" s="167">
        <v>59.091999999999999</v>
      </c>
      <c r="H224" s="168"/>
      <c r="I224" s="168">
        <f t="shared" si="36"/>
        <v>0</v>
      </c>
      <c r="J224" s="169">
        <v>0</v>
      </c>
      <c r="K224" s="167">
        <f t="shared" si="37"/>
        <v>0</v>
      </c>
      <c r="L224" s="169">
        <v>0</v>
      </c>
      <c r="M224" s="167">
        <f t="shared" si="38"/>
        <v>0</v>
      </c>
      <c r="N224" s="170">
        <v>20</v>
      </c>
      <c r="O224" s="171">
        <v>16</v>
      </c>
      <c r="P224" s="4" t="s">
        <v>95</v>
      </c>
    </row>
    <row r="225" spans="1:16" s="2" customFormat="1" ht="11.25" customHeight="1" x14ac:dyDescent="0.25">
      <c r="B225" s="143" t="s">
        <v>66</v>
      </c>
      <c r="D225" s="2" t="s">
        <v>120</v>
      </c>
      <c r="E225" s="2" t="s">
        <v>121</v>
      </c>
      <c r="I225" s="144">
        <f>SUM(I226:I229)</f>
        <v>0</v>
      </c>
      <c r="K225" s="145">
        <f>SUM(K226:K229)</f>
        <v>0</v>
      </c>
      <c r="M225" s="145">
        <f>SUM(M226:M229)</f>
        <v>0</v>
      </c>
      <c r="P225" s="2" t="s">
        <v>93</v>
      </c>
    </row>
    <row r="226" spans="1:16" s="4" customFormat="1" ht="11.25" customHeight="1" x14ac:dyDescent="0.25">
      <c r="A226" s="185">
        <v>135</v>
      </c>
      <c r="B226" s="185" t="s">
        <v>148</v>
      </c>
      <c r="C226" s="185" t="s">
        <v>179</v>
      </c>
      <c r="D226" s="186" t="s">
        <v>424</v>
      </c>
      <c r="E226" s="187" t="s">
        <v>425</v>
      </c>
      <c r="F226" s="185" t="s">
        <v>209</v>
      </c>
      <c r="G226" s="188">
        <v>24.16</v>
      </c>
      <c r="H226" s="197"/>
      <c r="I226" s="197">
        <f>ROUND(G226*H226,2)</f>
        <v>0</v>
      </c>
      <c r="J226" s="198">
        <v>0</v>
      </c>
      <c r="K226" s="188">
        <f>G226*J226</f>
        <v>0</v>
      </c>
      <c r="L226" s="198">
        <v>0</v>
      </c>
      <c r="M226" s="188">
        <f>G226*L226</f>
        <v>0</v>
      </c>
      <c r="N226" s="199">
        <v>20</v>
      </c>
      <c r="O226" s="171">
        <v>16</v>
      </c>
      <c r="P226" s="4" t="s">
        <v>95</v>
      </c>
    </row>
    <row r="227" spans="1:16" s="4" customFormat="1" ht="22.5" customHeight="1" x14ac:dyDescent="0.25">
      <c r="A227" s="164">
        <v>136</v>
      </c>
      <c r="B227" s="164" t="s">
        <v>148</v>
      </c>
      <c r="C227" s="164" t="s">
        <v>179</v>
      </c>
      <c r="D227" s="165" t="s">
        <v>426</v>
      </c>
      <c r="E227" s="166" t="s">
        <v>427</v>
      </c>
      <c r="F227" s="164" t="s">
        <v>296</v>
      </c>
      <c r="G227" s="167">
        <v>23</v>
      </c>
      <c r="H227" s="168"/>
      <c r="I227" s="168">
        <f>ROUND(G227*H227,2)</f>
        <v>0</v>
      </c>
      <c r="J227" s="169">
        <v>0</v>
      </c>
      <c r="K227" s="167">
        <f>G227*J227</f>
        <v>0</v>
      </c>
      <c r="L227" s="169">
        <v>0</v>
      </c>
      <c r="M227" s="167">
        <f>G227*L227</f>
        <v>0</v>
      </c>
      <c r="N227" s="170">
        <v>20</v>
      </c>
      <c r="O227" s="171">
        <v>16</v>
      </c>
      <c r="P227" s="4" t="s">
        <v>95</v>
      </c>
    </row>
    <row r="228" spans="1:16" s="4" customFormat="1" ht="22.5" customHeight="1" x14ac:dyDescent="0.25">
      <c r="A228" s="164">
        <v>137</v>
      </c>
      <c r="B228" s="164" t="s">
        <v>148</v>
      </c>
      <c r="C228" s="164" t="s">
        <v>179</v>
      </c>
      <c r="D228" s="165" t="s">
        <v>428</v>
      </c>
      <c r="E228" s="166" t="s">
        <v>429</v>
      </c>
      <c r="F228" s="164" t="s">
        <v>296</v>
      </c>
      <c r="G228" s="167">
        <v>1</v>
      </c>
      <c r="H228" s="168"/>
      <c r="I228" s="168">
        <f>ROUND(G228*H228,2)</f>
        <v>0</v>
      </c>
      <c r="J228" s="169">
        <v>0</v>
      </c>
      <c r="K228" s="167">
        <f>G228*J228</f>
        <v>0</v>
      </c>
      <c r="L228" s="169">
        <v>0</v>
      </c>
      <c r="M228" s="167">
        <f>G228*L228</f>
        <v>0</v>
      </c>
      <c r="N228" s="170">
        <v>20</v>
      </c>
      <c r="O228" s="171">
        <v>16</v>
      </c>
      <c r="P228" s="4" t="s">
        <v>95</v>
      </c>
    </row>
    <row r="229" spans="1:16" s="4" customFormat="1" ht="11.25" customHeight="1" x14ac:dyDescent="0.25">
      <c r="A229" s="164">
        <v>138</v>
      </c>
      <c r="B229" s="164" t="s">
        <v>148</v>
      </c>
      <c r="C229" s="164" t="s">
        <v>120</v>
      </c>
      <c r="D229" s="165" t="s">
        <v>430</v>
      </c>
      <c r="E229" s="166" t="s">
        <v>431</v>
      </c>
      <c r="F229" s="164" t="s">
        <v>49</v>
      </c>
      <c r="G229" s="167">
        <v>69.790999999999997</v>
      </c>
      <c r="H229" s="168"/>
      <c r="I229" s="168">
        <f>ROUND(G229*H229,2)</f>
        <v>0</v>
      </c>
      <c r="J229" s="169">
        <v>0</v>
      </c>
      <c r="K229" s="167">
        <f>G229*J229</f>
        <v>0</v>
      </c>
      <c r="L229" s="169">
        <v>0</v>
      </c>
      <c r="M229" s="167">
        <f>G229*L229</f>
        <v>0</v>
      </c>
      <c r="N229" s="170">
        <v>20</v>
      </c>
      <c r="O229" s="171">
        <v>16</v>
      </c>
      <c r="P229" s="4" t="s">
        <v>95</v>
      </c>
    </row>
    <row r="230" spans="1:16" s="2" customFormat="1" ht="11.25" customHeight="1" x14ac:dyDescent="0.25">
      <c r="B230" s="143" t="s">
        <v>66</v>
      </c>
      <c r="D230" s="2" t="s">
        <v>122</v>
      </c>
      <c r="E230" s="2" t="s">
        <v>123</v>
      </c>
      <c r="I230" s="144">
        <f>SUM(I231:I277)</f>
        <v>0</v>
      </c>
      <c r="K230" s="145">
        <f>SUM(K231:K277)</f>
        <v>0.27852200000000005</v>
      </c>
      <c r="M230" s="145">
        <f>SUM(M231:M277)</f>
        <v>0</v>
      </c>
      <c r="P230" s="2" t="s">
        <v>93</v>
      </c>
    </row>
    <row r="231" spans="1:16" s="4" customFormat="1" ht="22.5" customHeight="1" x14ac:dyDescent="0.25">
      <c r="A231" s="164">
        <v>139</v>
      </c>
      <c r="B231" s="164" t="s">
        <v>148</v>
      </c>
      <c r="C231" s="164" t="s">
        <v>179</v>
      </c>
      <c r="D231" s="165" t="s">
        <v>432</v>
      </c>
      <c r="E231" s="166" t="s">
        <v>433</v>
      </c>
      <c r="F231" s="164" t="s">
        <v>296</v>
      </c>
      <c r="G231" s="167">
        <v>19</v>
      </c>
      <c r="H231" s="168"/>
      <c r="I231" s="168">
        <f t="shared" ref="I231:I277" si="39">ROUND(G231*H231,2)</f>
        <v>0</v>
      </c>
      <c r="J231" s="169">
        <v>0</v>
      </c>
      <c r="K231" s="167">
        <f t="shared" ref="K231:K277" si="40">G231*J231</f>
        <v>0</v>
      </c>
      <c r="L231" s="169">
        <v>0</v>
      </c>
      <c r="M231" s="167">
        <f t="shared" ref="M231:M277" si="41">G231*L231</f>
        <v>0</v>
      </c>
      <c r="N231" s="170">
        <v>20</v>
      </c>
      <c r="O231" s="171">
        <v>16</v>
      </c>
      <c r="P231" s="4" t="s">
        <v>95</v>
      </c>
    </row>
    <row r="232" spans="1:16" s="4" customFormat="1" ht="22.5" customHeight="1" x14ac:dyDescent="0.25">
      <c r="A232" s="164">
        <v>140</v>
      </c>
      <c r="B232" s="164" t="s">
        <v>148</v>
      </c>
      <c r="C232" s="164" t="s">
        <v>179</v>
      </c>
      <c r="D232" s="165" t="s">
        <v>434</v>
      </c>
      <c r="E232" s="166" t="s">
        <v>435</v>
      </c>
      <c r="F232" s="164" t="s">
        <v>296</v>
      </c>
      <c r="G232" s="167">
        <v>3</v>
      </c>
      <c r="H232" s="168"/>
      <c r="I232" s="168">
        <f t="shared" si="39"/>
        <v>0</v>
      </c>
      <c r="J232" s="169">
        <v>0</v>
      </c>
      <c r="K232" s="167">
        <f t="shared" si="40"/>
        <v>0</v>
      </c>
      <c r="L232" s="169">
        <v>0</v>
      </c>
      <c r="M232" s="167">
        <f t="shared" si="41"/>
        <v>0</v>
      </c>
      <c r="N232" s="170">
        <v>20</v>
      </c>
      <c r="O232" s="171">
        <v>16</v>
      </c>
      <c r="P232" s="4" t="s">
        <v>95</v>
      </c>
    </row>
    <row r="233" spans="1:16" s="4" customFormat="1" ht="22.5" customHeight="1" x14ac:dyDescent="0.25">
      <c r="A233" s="164">
        <v>141</v>
      </c>
      <c r="B233" s="164" t="s">
        <v>148</v>
      </c>
      <c r="C233" s="164" t="s">
        <v>179</v>
      </c>
      <c r="D233" s="165" t="s">
        <v>436</v>
      </c>
      <c r="E233" s="166" t="s">
        <v>437</v>
      </c>
      <c r="F233" s="164" t="s">
        <v>296</v>
      </c>
      <c r="G233" s="167">
        <v>1</v>
      </c>
      <c r="H233" s="168"/>
      <c r="I233" s="168">
        <f t="shared" si="39"/>
        <v>0</v>
      </c>
      <c r="J233" s="169">
        <v>0</v>
      </c>
      <c r="K233" s="167">
        <f t="shared" si="40"/>
        <v>0</v>
      </c>
      <c r="L233" s="169">
        <v>0</v>
      </c>
      <c r="M233" s="167">
        <f t="shared" si="41"/>
        <v>0</v>
      </c>
      <c r="N233" s="170">
        <v>20</v>
      </c>
      <c r="O233" s="171">
        <v>16</v>
      </c>
      <c r="P233" s="4" t="s">
        <v>95</v>
      </c>
    </row>
    <row r="234" spans="1:16" s="4" customFormat="1" ht="22.5" customHeight="1" x14ac:dyDescent="0.25">
      <c r="A234" s="164">
        <v>142</v>
      </c>
      <c r="B234" s="164" t="s">
        <v>148</v>
      </c>
      <c r="C234" s="164" t="s">
        <v>179</v>
      </c>
      <c r="D234" s="165" t="s">
        <v>438</v>
      </c>
      <c r="E234" s="166" t="s">
        <v>439</v>
      </c>
      <c r="F234" s="164" t="s">
        <v>296</v>
      </c>
      <c r="G234" s="167">
        <v>7</v>
      </c>
      <c r="H234" s="168"/>
      <c r="I234" s="168">
        <f t="shared" si="39"/>
        <v>0</v>
      </c>
      <c r="J234" s="169">
        <v>0</v>
      </c>
      <c r="K234" s="167">
        <f t="shared" si="40"/>
        <v>0</v>
      </c>
      <c r="L234" s="169">
        <v>0</v>
      </c>
      <c r="M234" s="167">
        <f t="shared" si="41"/>
        <v>0</v>
      </c>
      <c r="N234" s="170">
        <v>20</v>
      </c>
      <c r="O234" s="171">
        <v>16</v>
      </c>
      <c r="P234" s="4" t="s">
        <v>95</v>
      </c>
    </row>
    <row r="235" spans="1:16" s="4" customFormat="1" ht="22.5" customHeight="1" x14ac:dyDescent="0.25">
      <c r="A235" s="164">
        <v>143</v>
      </c>
      <c r="B235" s="164" t="s">
        <v>148</v>
      </c>
      <c r="C235" s="164" t="s">
        <v>179</v>
      </c>
      <c r="D235" s="165" t="s">
        <v>440</v>
      </c>
      <c r="E235" s="166" t="s">
        <v>441</v>
      </c>
      <c r="F235" s="164" t="s">
        <v>296</v>
      </c>
      <c r="G235" s="167">
        <v>2</v>
      </c>
      <c r="H235" s="168"/>
      <c r="I235" s="168">
        <f t="shared" si="39"/>
        <v>0</v>
      </c>
      <c r="J235" s="169">
        <v>0</v>
      </c>
      <c r="K235" s="167">
        <f t="shared" si="40"/>
        <v>0</v>
      </c>
      <c r="L235" s="169">
        <v>0</v>
      </c>
      <c r="M235" s="167">
        <f t="shared" si="41"/>
        <v>0</v>
      </c>
      <c r="N235" s="170">
        <v>20</v>
      </c>
      <c r="O235" s="171">
        <v>16</v>
      </c>
      <c r="P235" s="4" t="s">
        <v>95</v>
      </c>
    </row>
    <row r="236" spans="1:16" s="4" customFormat="1" ht="22.5" customHeight="1" x14ac:dyDescent="0.25">
      <c r="A236" s="164">
        <v>144</v>
      </c>
      <c r="B236" s="164" t="s">
        <v>148</v>
      </c>
      <c r="C236" s="164" t="s">
        <v>179</v>
      </c>
      <c r="D236" s="165" t="s">
        <v>442</v>
      </c>
      <c r="E236" s="166" t="s">
        <v>443</v>
      </c>
      <c r="F236" s="164" t="s">
        <v>296</v>
      </c>
      <c r="G236" s="167">
        <v>2</v>
      </c>
      <c r="H236" s="168"/>
      <c r="I236" s="168">
        <f t="shared" si="39"/>
        <v>0</v>
      </c>
      <c r="J236" s="169">
        <v>0</v>
      </c>
      <c r="K236" s="167">
        <f t="shared" si="40"/>
        <v>0</v>
      </c>
      <c r="L236" s="169">
        <v>0</v>
      </c>
      <c r="M236" s="167">
        <f t="shared" si="41"/>
        <v>0</v>
      </c>
      <c r="N236" s="170">
        <v>20</v>
      </c>
      <c r="O236" s="171">
        <v>16</v>
      </c>
      <c r="P236" s="4" t="s">
        <v>95</v>
      </c>
    </row>
    <row r="237" spans="1:16" s="4" customFormat="1" ht="22.5" customHeight="1" x14ac:dyDescent="0.25">
      <c r="A237" s="164">
        <v>145</v>
      </c>
      <c r="B237" s="164" t="s">
        <v>148</v>
      </c>
      <c r="C237" s="164" t="s">
        <v>179</v>
      </c>
      <c r="D237" s="165" t="s">
        <v>444</v>
      </c>
      <c r="E237" s="166" t="s">
        <v>445</v>
      </c>
      <c r="F237" s="164" t="s">
        <v>296</v>
      </c>
      <c r="G237" s="167">
        <v>1</v>
      </c>
      <c r="H237" s="168"/>
      <c r="I237" s="168">
        <f t="shared" si="39"/>
        <v>0</v>
      </c>
      <c r="J237" s="169">
        <v>0</v>
      </c>
      <c r="K237" s="167">
        <f t="shared" si="40"/>
        <v>0</v>
      </c>
      <c r="L237" s="169">
        <v>0</v>
      </c>
      <c r="M237" s="167">
        <f t="shared" si="41"/>
        <v>0</v>
      </c>
      <c r="N237" s="170">
        <v>20</v>
      </c>
      <c r="O237" s="171">
        <v>16</v>
      </c>
      <c r="P237" s="4" t="s">
        <v>95</v>
      </c>
    </row>
    <row r="238" spans="1:16" s="4" customFormat="1" ht="11.25" customHeight="1" x14ac:dyDescent="0.25">
      <c r="A238" s="164">
        <v>146</v>
      </c>
      <c r="B238" s="164" t="s">
        <v>148</v>
      </c>
      <c r="C238" s="164" t="s">
        <v>179</v>
      </c>
      <c r="D238" s="165" t="s">
        <v>446</v>
      </c>
      <c r="E238" s="166" t="s">
        <v>447</v>
      </c>
      <c r="F238" s="164" t="s">
        <v>296</v>
      </c>
      <c r="G238" s="167">
        <v>8</v>
      </c>
      <c r="H238" s="168"/>
      <c r="I238" s="168">
        <f t="shared" si="39"/>
        <v>0</v>
      </c>
      <c r="J238" s="169">
        <v>0</v>
      </c>
      <c r="K238" s="167">
        <f t="shared" si="40"/>
        <v>0</v>
      </c>
      <c r="L238" s="169">
        <v>0</v>
      </c>
      <c r="M238" s="167">
        <f t="shared" si="41"/>
        <v>0</v>
      </c>
      <c r="N238" s="170">
        <v>20</v>
      </c>
      <c r="O238" s="171">
        <v>16</v>
      </c>
      <c r="P238" s="4" t="s">
        <v>95</v>
      </c>
    </row>
    <row r="239" spans="1:16" s="4" customFormat="1" ht="11.25" customHeight="1" x14ac:dyDescent="0.25">
      <c r="A239" s="164">
        <v>147</v>
      </c>
      <c r="B239" s="164" t="s">
        <v>148</v>
      </c>
      <c r="C239" s="164" t="s">
        <v>179</v>
      </c>
      <c r="D239" s="165" t="s">
        <v>448</v>
      </c>
      <c r="E239" s="166" t="s">
        <v>449</v>
      </c>
      <c r="F239" s="164" t="s">
        <v>296</v>
      </c>
      <c r="G239" s="167">
        <v>1</v>
      </c>
      <c r="H239" s="168"/>
      <c r="I239" s="168">
        <f t="shared" si="39"/>
        <v>0</v>
      </c>
      <c r="J239" s="169">
        <v>0</v>
      </c>
      <c r="K239" s="167">
        <f t="shared" si="40"/>
        <v>0</v>
      </c>
      <c r="L239" s="169">
        <v>0</v>
      </c>
      <c r="M239" s="167">
        <f t="shared" si="41"/>
        <v>0</v>
      </c>
      <c r="N239" s="170">
        <v>20</v>
      </c>
      <c r="O239" s="171">
        <v>16</v>
      </c>
      <c r="P239" s="4" t="s">
        <v>95</v>
      </c>
    </row>
    <row r="240" spans="1:16" s="4" customFormat="1" ht="22.5" customHeight="1" x14ac:dyDescent="0.25">
      <c r="A240" s="164">
        <v>148</v>
      </c>
      <c r="B240" s="164" t="s">
        <v>148</v>
      </c>
      <c r="C240" s="164" t="s">
        <v>179</v>
      </c>
      <c r="D240" s="165" t="s">
        <v>450</v>
      </c>
      <c r="E240" s="166" t="s">
        <v>451</v>
      </c>
      <c r="F240" s="164" t="s">
        <v>296</v>
      </c>
      <c r="G240" s="167">
        <v>1</v>
      </c>
      <c r="H240" s="168"/>
      <c r="I240" s="168">
        <f t="shared" si="39"/>
        <v>0</v>
      </c>
      <c r="J240" s="169">
        <v>0</v>
      </c>
      <c r="K240" s="167">
        <f t="shared" si="40"/>
        <v>0</v>
      </c>
      <c r="L240" s="169">
        <v>0</v>
      </c>
      <c r="M240" s="167">
        <f t="shared" si="41"/>
        <v>0</v>
      </c>
      <c r="N240" s="170">
        <v>20</v>
      </c>
      <c r="O240" s="171">
        <v>16</v>
      </c>
      <c r="P240" s="4" t="s">
        <v>95</v>
      </c>
    </row>
    <row r="241" spans="1:16" s="4" customFormat="1" ht="22.5" customHeight="1" x14ac:dyDescent="0.25">
      <c r="A241" s="164">
        <v>149</v>
      </c>
      <c r="B241" s="164" t="s">
        <v>148</v>
      </c>
      <c r="C241" s="164" t="s">
        <v>179</v>
      </c>
      <c r="D241" s="165" t="s">
        <v>452</v>
      </c>
      <c r="E241" s="166" t="s">
        <v>453</v>
      </c>
      <c r="F241" s="164" t="s">
        <v>296</v>
      </c>
      <c r="G241" s="167">
        <v>1</v>
      </c>
      <c r="H241" s="168"/>
      <c r="I241" s="168">
        <f t="shared" si="39"/>
        <v>0</v>
      </c>
      <c r="J241" s="169">
        <v>0</v>
      </c>
      <c r="K241" s="167">
        <f t="shared" si="40"/>
        <v>0</v>
      </c>
      <c r="L241" s="169">
        <v>0</v>
      </c>
      <c r="M241" s="167">
        <f t="shared" si="41"/>
        <v>0</v>
      </c>
      <c r="N241" s="170">
        <v>20</v>
      </c>
      <c r="O241" s="171">
        <v>16</v>
      </c>
      <c r="P241" s="4" t="s">
        <v>95</v>
      </c>
    </row>
    <row r="242" spans="1:16" s="4" customFormat="1" ht="22.5" customHeight="1" x14ac:dyDescent="0.25">
      <c r="A242" s="164">
        <v>150</v>
      </c>
      <c r="B242" s="164" t="s">
        <v>148</v>
      </c>
      <c r="C242" s="164" t="s">
        <v>179</v>
      </c>
      <c r="D242" s="165" t="s">
        <v>454</v>
      </c>
      <c r="E242" s="166" t="s">
        <v>455</v>
      </c>
      <c r="F242" s="164" t="s">
        <v>296</v>
      </c>
      <c r="G242" s="167">
        <v>1</v>
      </c>
      <c r="H242" s="168"/>
      <c r="I242" s="168">
        <f t="shared" si="39"/>
        <v>0</v>
      </c>
      <c r="J242" s="169">
        <v>0</v>
      </c>
      <c r="K242" s="167">
        <f t="shared" si="40"/>
        <v>0</v>
      </c>
      <c r="L242" s="169">
        <v>0</v>
      </c>
      <c r="M242" s="167">
        <f t="shared" si="41"/>
        <v>0</v>
      </c>
      <c r="N242" s="170">
        <v>20</v>
      </c>
      <c r="O242" s="171">
        <v>16</v>
      </c>
      <c r="P242" s="4" t="s">
        <v>95</v>
      </c>
    </row>
    <row r="243" spans="1:16" s="4" customFormat="1" ht="22.5" customHeight="1" x14ac:dyDescent="0.25">
      <c r="A243" s="164">
        <v>151</v>
      </c>
      <c r="B243" s="164" t="s">
        <v>148</v>
      </c>
      <c r="C243" s="164" t="s">
        <v>179</v>
      </c>
      <c r="D243" s="165" t="s">
        <v>456</v>
      </c>
      <c r="E243" s="166" t="s">
        <v>457</v>
      </c>
      <c r="F243" s="164" t="s">
        <v>296</v>
      </c>
      <c r="G243" s="167">
        <v>1</v>
      </c>
      <c r="H243" s="168"/>
      <c r="I243" s="168">
        <f t="shared" si="39"/>
        <v>0</v>
      </c>
      <c r="J243" s="169">
        <v>0</v>
      </c>
      <c r="K243" s="167">
        <f t="shared" si="40"/>
        <v>0</v>
      </c>
      <c r="L243" s="169">
        <v>0</v>
      </c>
      <c r="M243" s="167">
        <f t="shared" si="41"/>
        <v>0</v>
      </c>
      <c r="N243" s="170">
        <v>20</v>
      </c>
      <c r="O243" s="171">
        <v>16</v>
      </c>
      <c r="P243" s="4" t="s">
        <v>95</v>
      </c>
    </row>
    <row r="244" spans="1:16" s="4" customFormat="1" ht="22.5" customHeight="1" x14ac:dyDescent="0.25">
      <c r="A244" s="164">
        <v>152</v>
      </c>
      <c r="B244" s="164" t="s">
        <v>148</v>
      </c>
      <c r="C244" s="164" t="s">
        <v>179</v>
      </c>
      <c r="D244" s="165" t="s">
        <v>458</v>
      </c>
      <c r="E244" s="166" t="s">
        <v>459</v>
      </c>
      <c r="F244" s="164" t="s">
        <v>296</v>
      </c>
      <c r="G244" s="167">
        <v>1</v>
      </c>
      <c r="H244" s="168"/>
      <c r="I244" s="168">
        <f t="shared" si="39"/>
        <v>0</v>
      </c>
      <c r="J244" s="169">
        <v>0</v>
      </c>
      <c r="K244" s="167">
        <f t="shared" si="40"/>
        <v>0</v>
      </c>
      <c r="L244" s="169">
        <v>0</v>
      </c>
      <c r="M244" s="167">
        <f t="shared" si="41"/>
        <v>0</v>
      </c>
      <c r="N244" s="170">
        <v>20</v>
      </c>
      <c r="O244" s="171">
        <v>16</v>
      </c>
      <c r="P244" s="4" t="s">
        <v>95</v>
      </c>
    </row>
    <row r="245" spans="1:16" s="4" customFormat="1" ht="22.5" customHeight="1" x14ac:dyDescent="0.25">
      <c r="A245" s="164">
        <v>153</v>
      </c>
      <c r="B245" s="164" t="s">
        <v>148</v>
      </c>
      <c r="C245" s="164" t="s">
        <v>179</v>
      </c>
      <c r="D245" s="165" t="s">
        <v>460</v>
      </c>
      <c r="E245" s="166" t="s">
        <v>461</v>
      </c>
      <c r="F245" s="164" t="s">
        <v>296</v>
      </c>
      <c r="G245" s="167">
        <v>3</v>
      </c>
      <c r="H245" s="168"/>
      <c r="I245" s="168">
        <f t="shared" si="39"/>
        <v>0</v>
      </c>
      <c r="J245" s="169">
        <v>0</v>
      </c>
      <c r="K245" s="167">
        <f t="shared" si="40"/>
        <v>0</v>
      </c>
      <c r="L245" s="169">
        <v>0</v>
      </c>
      <c r="M245" s="167">
        <f t="shared" si="41"/>
        <v>0</v>
      </c>
      <c r="N245" s="170">
        <v>20</v>
      </c>
      <c r="O245" s="171">
        <v>16</v>
      </c>
      <c r="P245" s="4" t="s">
        <v>95</v>
      </c>
    </row>
    <row r="246" spans="1:16" s="4" customFormat="1" ht="22.5" customHeight="1" x14ac:dyDescent="0.25">
      <c r="A246" s="164">
        <v>154</v>
      </c>
      <c r="B246" s="164" t="s">
        <v>148</v>
      </c>
      <c r="C246" s="164" t="s">
        <v>179</v>
      </c>
      <c r="D246" s="165" t="s">
        <v>462</v>
      </c>
      <c r="E246" s="166" t="s">
        <v>463</v>
      </c>
      <c r="F246" s="164" t="s">
        <v>200</v>
      </c>
      <c r="G246" s="167">
        <v>254.43600000000001</v>
      </c>
      <c r="H246" s="168"/>
      <c r="I246" s="168">
        <f t="shared" si="39"/>
        <v>0</v>
      </c>
      <c r="J246" s="169">
        <v>0</v>
      </c>
      <c r="K246" s="167">
        <f t="shared" si="40"/>
        <v>0</v>
      </c>
      <c r="L246" s="169">
        <v>0</v>
      </c>
      <c r="M246" s="167">
        <f t="shared" si="41"/>
        <v>0</v>
      </c>
      <c r="N246" s="170">
        <v>20</v>
      </c>
      <c r="O246" s="171">
        <v>16</v>
      </c>
      <c r="P246" s="4" t="s">
        <v>95</v>
      </c>
    </row>
    <row r="247" spans="1:16" s="4" customFormat="1" ht="11.25" customHeight="1" x14ac:dyDescent="0.25">
      <c r="A247" s="164">
        <v>155</v>
      </c>
      <c r="B247" s="164" t="s">
        <v>148</v>
      </c>
      <c r="C247" s="164" t="s">
        <v>179</v>
      </c>
      <c r="D247" s="165" t="s">
        <v>464</v>
      </c>
      <c r="E247" s="166" t="s">
        <v>465</v>
      </c>
      <c r="F247" s="164" t="s">
        <v>209</v>
      </c>
      <c r="G247" s="167">
        <v>102.465</v>
      </c>
      <c r="H247" s="168"/>
      <c r="I247" s="168">
        <f t="shared" si="39"/>
        <v>0</v>
      </c>
      <c r="J247" s="169">
        <v>0</v>
      </c>
      <c r="K247" s="167">
        <f t="shared" si="40"/>
        <v>0</v>
      </c>
      <c r="L247" s="169">
        <v>0</v>
      </c>
      <c r="M247" s="167">
        <f t="shared" si="41"/>
        <v>0</v>
      </c>
      <c r="N247" s="170">
        <v>20</v>
      </c>
      <c r="O247" s="171">
        <v>16</v>
      </c>
      <c r="P247" s="4" t="s">
        <v>95</v>
      </c>
    </row>
    <row r="248" spans="1:16" s="4" customFormat="1" ht="22.5" customHeight="1" x14ac:dyDescent="0.25">
      <c r="A248" s="164">
        <v>156</v>
      </c>
      <c r="B248" s="164" t="s">
        <v>148</v>
      </c>
      <c r="C248" s="164" t="s">
        <v>179</v>
      </c>
      <c r="D248" s="165" t="s">
        <v>466</v>
      </c>
      <c r="E248" s="166" t="s">
        <v>467</v>
      </c>
      <c r="F248" s="164" t="s">
        <v>296</v>
      </c>
      <c r="G248" s="167">
        <v>1</v>
      </c>
      <c r="H248" s="168"/>
      <c r="I248" s="168">
        <f t="shared" si="39"/>
        <v>0</v>
      </c>
      <c r="J248" s="169">
        <v>0</v>
      </c>
      <c r="K248" s="167">
        <f t="shared" si="40"/>
        <v>0</v>
      </c>
      <c r="L248" s="169">
        <v>0</v>
      </c>
      <c r="M248" s="167">
        <f t="shared" si="41"/>
        <v>0</v>
      </c>
      <c r="N248" s="170">
        <v>20</v>
      </c>
      <c r="O248" s="171">
        <v>16</v>
      </c>
      <c r="P248" s="4" t="s">
        <v>95</v>
      </c>
    </row>
    <row r="249" spans="1:16" s="4" customFormat="1" ht="33.75" customHeight="1" x14ac:dyDescent="0.25">
      <c r="A249" s="164">
        <v>157</v>
      </c>
      <c r="B249" s="164" t="s">
        <v>148</v>
      </c>
      <c r="C249" s="164" t="s">
        <v>179</v>
      </c>
      <c r="D249" s="165" t="s">
        <v>468</v>
      </c>
      <c r="E249" s="166" t="s">
        <v>469</v>
      </c>
      <c r="F249" s="164" t="s">
        <v>296</v>
      </c>
      <c r="G249" s="167">
        <v>1</v>
      </c>
      <c r="H249" s="168"/>
      <c r="I249" s="168">
        <f t="shared" si="39"/>
        <v>0</v>
      </c>
      <c r="J249" s="169">
        <v>0</v>
      </c>
      <c r="K249" s="167">
        <f t="shared" si="40"/>
        <v>0</v>
      </c>
      <c r="L249" s="169">
        <v>0</v>
      </c>
      <c r="M249" s="167">
        <f t="shared" si="41"/>
        <v>0</v>
      </c>
      <c r="N249" s="170">
        <v>20</v>
      </c>
      <c r="O249" s="171">
        <v>16</v>
      </c>
      <c r="P249" s="4" t="s">
        <v>95</v>
      </c>
    </row>
    <row r="250" spans="1:16" s="4" customFormat="1" ht="22.5" customHeight="1" x14ac:dyDescent="0.25">
      <c r="A250" s="164">
        <v>158</v>
      </c>
      <c r="B250" s="164" t="s">
        <v>148</v>
      </c>
      <c r="C250" s="164" t="s">
        <v>179</v>
      </c>
      <c r="D250" s="165" t="s">
        <v>470</v>
      </c>
      <c r="E250" s="166" t="s">
        <v>471</v>
      </c>
      <c r="F250" s="164" t="s">
        <v>296</v>
      </c>
      <c r="G250" s="167">
        <v>1</v>
      </c>
      <c r="H250" s="168"/>
      <c r="I250" s="168">
        <f t="shared" si="39"/>
        <v>0</v>
      </c>
      <c r="J250" s="169">
        <v>0</v>
      </c>
      <c r="K250" s="167">
        <f t="shared" si="40"/>
        <v>0</v>
      </c>
      <c r="L250" s="169">
        <v>0</v>
      </c>
      <c r="M250" s="167">
        <f t="shared" si="41"/>
        <v>0</v>
      </c>
      <c r="N250" s="170">
        <v>20</v>
      </c>
      <c r="O250" s="171">
        <v>16</v>
      </c>
      <c r="P250" s="4" t="s">
        <v>95</v>
      </c>
    </row>
    <row r="251" spans="1:16" s="4" customFormat="1" ht="22.5" customHeight="1" x14ac:dyDescent="0.25">
      <c r="A251" s="164">
        <v>159</v>
      </c>
      <c r="B251" s="164" t="s">
        <v>148</v>
      </c>
      <c r="C251" s="164" t="s">
        <v>179</v>
      </c>
      <c r="D251" s="165" t="s">
        <v>472</v>
      </c>
      <c r="E251" s="166" t="s">
        <v>473</v>
      </c>
      <c r="F251" s="164" t="s">
        <v>296</v>
      </c>
      <c r="G251" s="167">
        <v>1</v>
      </c>
      <c r="H251" s="168"/>
      <c r="I251" s="168">
        <f t="shared" si="39"/>
        <v>0</v>
      </c>
      <c r="J251" s="169">
        <v>0</v>
      </c>
      <c r="K251" s="167">
        <f t="shared" si="40"/>
        <v>0</v>
      </c>
      <c r="L251" s="169">
        <v>0</v>
      </c>
      <c r="M251" s="167">
        <f t="shared" si="41"/>
        <v>0</v>
      </c>
      <c r="N251" s="170">
        <v>20</v>
      </c>
      <c r="O251" s="171">
        <v>16</v>
      </c>
      <c r="P251" s="4" t="s">
        <v>95</v>
      </c>
    </row>
    <row r="252" spans="1:16" s="4" customFormat="1" ht="22.5" customHeight="1" x14ac:dyDescent="0.25">
      <c r="A252" s="164">
        <v>160</v>
      </c>
      <c r="B252" s="164" t="s">
        <v>148</v>
      </c>
      <c r="C252" s="164" t="s">
        <v>179</v>
      </c>
      <c r="D252" s="165" t="s">
        <v>474</v>
      </c>
      <c r="E252" s="166" t="s">
        <v>475</v>
      </c>
      <c r="F252" s="164" t="s">
        <v>296</v>
      </c>
      <c r="G252" s="167">
        <v>1</v>
      </c>
      <c r="H252" s="168"/>
      <c r="I252" s="168">
        <f t="shared" si="39"/>
        <v>0</v>
      </c>
      <c r="J252" s="169">
        <v>0</v>
      </c>
      <c r="K252" s="167">
        <f t="shared" si="40"/>
        <v>0</v>
      </c>
      <c r="L252" s="169">
        <v>0</v>
      </c>
      <c r="M252" s="167">
        <f t="shared" si="41"/>
        <v>0</v>
      </c>
      <c r="N252" s="170">
        <v>20</v>
      </c>
      <c r="O252" s="171">
        <v>16</v>
      </c>
      <c r="P252" s="4" t="s">
        <v>95</v>
      </c>
    </row>
    <row r="253" spans="1:16" s="4" customFormat="1" ht="22.5" customHeight="1" x14ac:dyDescent="0.25">
      <c r="A253" s="164">
        <v>161</v>
      </c>
      <c r="B253" s="164" t="s">
        <v>148</v>
      </c>
      <c r="C253" s="164" t="s">
        <v>179</v>
      </c>
      <c r="D253" s="165" t="s">
        <v>476</v>
      </c>
      <c r="E253" s="166" t="s">
        <v>477</v>
      </c>
      <c r="F253" s="164" t="s">
        <v>296</v>
      </c>
      <c r="G253" s="167">
        <v>1</v>
      </c>
      <c r="H253" s="168"/>
      <c r="I253" s="168">
        <f t="shared" si="39"/>
        <v>0</v>
      </c>
      <c r="J253" s="169">
        <v>0</v>
      </c>
      <c r="K253" s="167">
        <f t="shared" si="40"/>
        <v>0</v>
      </c>
      <c r="L253" s="169">
        <v>0</v>
      </c>
      <c r="M253" s="167">
        <f t="shared" si="41"/>
        <v>0</v>
      </c>
      <c r="N253" s="170">
        <v>20</v>
      </c>
      <c r="O253" s="171">
        <v>16</v>
      </c>
      <c r="P253" s="4" t="s">
        <v>95</v>
      </c>
    </row>
    <row r="254" spans="1:16" s="4" customFormat="1" ht="22.5" customHeight="1" x14ac:dyDescent="0.25">
      <c r="A254" s="164">
        <v>162</v>
      </c>
      <c r="B254" s="164" t="s">
        <v>148</v>
      </c>
      <c r="C254" s="164" t="s">
        <v>179</v>
      </c>
      <c r="D254" s="165" t="s">
        <v>478</v>
      </c>
      <c r="E254" s="166" t="s">
        <v>479</v>
      </c>
      <c r="F254" s="164" t="s">
        <v>296</v>
      </c>
      <c r="G254" s="167">
        <v>1</v>
      </c>
      <c r="H254" s="168"/>
      <c r="I254" s="168">
        <f t="shared" si="39"/>
        <v>0</v>
      </c>
      <c r="J254" s="169">
        <v>0</v>
      </c>
      <c r="K254" s="167">
        <f t="shared" si="40"/>
        <v>0</v>
      </c>
      <c r="L254" s="169">
        <v>0</v>
      </c>
      <c r="M254" s="167">
        <f t="shared" si="41"/>
        <v>0</v>
      </c>
      <c r="N254" s="170">
        <v>20</v>
      </c>
      <c r="O254" s="171">
        <v>16</v>
      </c>
      <c r="P254" s="4" t="s">
        <v>95</v>
      </c>
    </row>
    <row r="255" spans="1:16" s="4" customFormat="1" ht="22.5" customHeight="1" x14ac:dyDescent="0.25">
      <c r="A255" s="164">
        <v>163</v>
      </c>
      <c r="B255" s="164" t="s">
        <v>148</v>
      </c>
      <c r="C255" s="164" t="s">
        <v>179</v>
      </c>
      <c r="D255" s="165" t="s">
        <v>480</v>
      </c>
      <c r="E255" s="166" t="s">
        <v>481</v>
      </c>
      <c r="F255" s="164" t="s">
        <v>296</v>
      </c>
      <c r="G255" s="167">
        <v>1</v>
      </c>
      <c r="H255" s="168"/>
      <c r="I255" s="168">
        <f t="shared" si="39"/>
        <v>0</v>
      </c>
      <c r="J255" s="169">
        <v>0</v>
      </c>
      <c r="K255" s="167">
        <f t="shared" si="40"/>
        <v>0</v>
      </c>
      <c r="L255" s="169">
        <v>0</v>
      </c>
      <c r="M255" s="167">
        <f t="shared" si="41"/>
        <v>0</v>
      </c>
      <c r="N255" s="170">
        <v>20</v>
      </c>
      <c r="O255" s="171">
        <v>16</v>
      </c>
      <c r="P255" s="4" t="s">
        <v>95</v>
      </c>
    </row>
    <row r="256" spans="1:16" s="4" customFormat="1" ht="22.5" customHeight="1" x14ac:dyDescent="0.25">
      <c r="A256" s="164">
        <v>164</v>
      </c>
      <c r="B256" s="164" t="s">
        <v>148</v>
      </c>
      <c r="C256" s="164" t="s">
        <v>179</v>
      </c>
      <c r="D256" s="165" t="s">
        <v>482</v>
      </c>
      <c r="E256" s="166" t="s">
        <v>483</v>
      </c>
      <c r="F256" s="164" t="s">
        <v>200</v>
      </c>
      <c r="G256" s="167">
        <v>371.053</v>
      </c>
      <c r="H256" s="168"/>
      <c r="I256" s="168">
        <f t="shared" si="39"/>
        <v>0</v>
      </c>
      <c r="J256" s="169">
        <v>0</v>
      </c>
      <c r="K256" s="167">
        <f t="shared" si="40"/>
        <v>0</v>
      </c>
      <c r="L256" s="169">
        <v>0</v>
      </c>
      <c r="M256" s="167">
        <f t="shared" si="41"/>
        <v>0</v>
      </c>
      <c r="N256" s="170">
        <v>20</v>
      </c>
      <c r="O256" s="171">
        <v>16</v>
      </c>
      <c r="P256" s="4" t="s">
        <v>95</v>
      </c>
    </row>
    <row r="257" spans="1:16" s="4" customFormat="1" ht="11.25" customHeight="1" x14ac:dyDescent="0.25">
      <c r="A257" s="164">
        <v>165</v>
      </c>
      <c r="B257" s="164" t="s">
        <v>148</v>
      </c>
      <c r="C257" s="164" t="s">
        <v>179</v>
      </c>
      <c r="D257" s="165" t="s">
        <v>484</v>
      </c>
      <c r="E257" s="166" t="s">
        <v>485</v>
      </c>
      <c r="F257" s="164" t="s">
        <v>200</v>
      </c>
      <c r="G257" s="167">
        <v>56.591000000000001</v>
      </c>
      <c r="H257" s="168"/>
      <c r="I257" s="168">
        <f t="shared" si="39"/>
        <v>0</v>
      </c>
      <c r="J257" s="169">
        <v>0</v>
      </c>
      <c r="K257" s="167">
        <f t="shared" si="40"/>
        <v>0</v>
      </c>
      <c r="L257" s="169">
        <v>0</v>
      </c>
      <c r="M257" s="167">
        <f t="shared" si="41"/>
        <v>0</v>
      </c>
      <c r="N257" s="170">
        <v>20</v>
      </c>
      <c r="O257" s="171">
        <v>16</v>
      </c>
      <c r="P257" s="4" t="s">
        <v>95</v>
      </c>
    </row>
    <row r="258" spans="1:16" s="4" customFormat="1" ht="22.5" customHeight="1" x14ac:dyDescent="0.25">
      <c r="A258" s="185">
        <v>166</v>
      </c>
      <c r="B258" s="185" t="s">
        <v>148</v>
      </c>
      <c r="C258" s="185" t="s">
        <v>179</v>
      </c>
      <c r="D258" s="186" t="s">
        <v>486</v>
      </c>
      <c r="E258" s="187" t="s">
        <v>623</v>
      </c>
      <c r="F258" s="185" t="s">
        <v>296</v>
      </c>
      <c r="G258" s="188">
        <v>2</v>
      </c>
      <c r="H258" s="197"/>
      <c r="I258" s="197">
        <f t="shared" si="39"/>
        <v>0</v>
      </c>
      <c r="J258" s="198">
        <v>0</v>
      </c>
      <c r="K258" s="188">
        <f t="shared" si="40"/>
        <v>0</v>
      </c>
      <c r="L258" s="198">
        <v>0</v>
      </c>
      <c r="M258" s="188">
        <f t="shared" si="41"/>
        <v>0</v>
      </c>
      <c r="N258" s="199">
        <v>20</v>
      </c>
      <c r="O258" s="171">
        <v>16</v>
      </c>
      <c r="P258" s="4" t="s">
        <v>95</v>
      </c>
    </row>
    <row r="259" spans="1:16" s="4" customFormat="1" ht="22.5" customHeight="1" x14ac:dyDescent="0.25">
      <c r="A259" s="185">
        <v>167</v>
      </c>
      <c r="B259" s="185" t="s">
        <v>148</v>
      </c>
      <c r="C259" s="185" t="s">
        <v>179</v>
      </c>
      <c r="D259" s="186" t="s">
        <v>487</v>
      </c>
      <c r="E259" s="187" t="s">
        <v>624</v>
      </c>
      <c r="F259" s="185" t="s">
        <v>296</v>
      </c>
      <c r="G259" s="188">
        <v>2</v>
      </c>
      <c r="H259" s="197"/>
      <c r="I259" s="197">
        <f t="shared" si="39"/>
        <v>0</v>
      </c>
      <c r="J259" s="198">
        <v>0</v>
      </c>
      <c r="K259" s="188">
        <f t="shared" si="40"/>
        <v>0</v>
      </c>
      <c r="L259" s="198">
        <v>0</v>
      </c>
      <c r="M259" s="188">
        <f t="shared" si="41"/>
        <v>0</v>
      </c>
      <c r="N259" s="199">
        <v>20</v>
      </c>
      <c r="O259" s="171">
        <v>16</v>
      </c>
      <c r="P259" s="4" t="s">
        <v>95</v>
      </c>
    </row>
    <row r="260" spans="1:16" s="4" customFormat="1" ht="22.5" customHeight="1" x14ac:dyDescent="0.25">
      <c r="A260" s="164">
        <v>168</v>
      </c>
      <c r="B260" s="164" t="s">
        <v>148</v>
      </c>
      <c r="C260" s="164" t="s">
        <v>179</v>
      </c>
      <c r="D260" s="165" t="s">
        <v>488</v>
      </c>
      <c r="E260" s="166" t="s">
        <v>489</v>
      </c>
      <c r="F260" s="164" t="s">
        <v>296</v>
      </c>
      <c r="G260" s="167">
        <v>1</v>
      </c>
      <c r="H260" s="168"/>
      <c r="I260" s="168">
        <f t="shared" si="39"/>
        <v>0</v>
      </c>
      <c r="J260" s="169">
        <v>0</v>
      </c>
      <c r="K260" s="167">
        <f t="shared" si="40"/>
        <v>0</v>
      </c>
      <c r="L260" s="169">
        <v>0</v>
      </c>
      <c r="M260" s="167">
        <f t="shared" si="41"/>
        <v>0</v>
      </c>
      <c r="N260" s="170">
        <v>20</v>
      </c>
      <c r="O260" s="171">
        <v>16</v>
      </c>
      <c r="P260" s="4" t="s">
        <v>95</v>
      </c>
    </row>
    <row r="261" spans="1:16" s="4" customFormat="1" ht="22.5" customHeight="1" x14ac:dyDescent="0.25">
      <c r="A261" s="164">
        <v>169</v>
      </c>
      <c r="B261" s="164" t="s">
        <v>148</v>
      </c>
      <c r="C261" s="164" t="s">
        <v>179</v>
      </c>
      <c r="D261" s="165" t="s">
        <v>490</v>
      </c>
      <c r="E261" s="166" t="s">
        <v>491</v>
      </c>
      <c r="F261" s="164" t="s">
        <v>296</v>
      </c>
      <c r="G261" s="167">
        <v>1</v>
      </c>
      <c r="H261" s="168"/>
      <c r="I261" s="168">
        <f t="shared" si="39"/>
        <v>0</v>
      </c>
      <c r="J261" s="169">
        <v>0</v>
      </c>
      <c r="K261" s="167">
        <f t="shared" si="40"/>
        <v>0</v>
      </c>
      <c r="L261" s="169">
        <v>0</v>
      </c>
      <c r="M261" s="167">
        <f t="shared" si="41"/>
        <v>0</v>
      </c>
      <c r="N261" s="170">
        <v>20</v>
      </c>
      <c r="O261" s="171">
        <v>16</v>
      </c>
      <c r="P261" s="4" t="s">
        <v>95</v>
      </c>
    </row>
    <row r="262" spans="1:16" s="4" customFormat="1" ht="22.5" customHeight="1" x14ac:dyDescent="0.25">
      <c r="A262" s="164">
        <v>170</v>
      </c>
      <c r="B262" s="164" t="s">
        <v>148</v>
      </c>
      <c r="C262" s="164" t="s">
        <v>179</v>
      </c>
      <c r="D262" s="165" t="s">
        <v>492</v>
      </c>
      <c r="E262" s="166" t="s">
        <v>493</v>
      </c>
      <c r="F262" s="164" t="s">
        <v>209</v>
      </c>
      <c r="G262" s="167">
        <v>16.779</v>
      </c>
      <c r="H262" s="168"/>
      <c r="I262" s="168">
        <f t="shared" si="39"/>
        <v>0</v>
      </c>
      <c r="J262" s="169">
        <v>0</v>
      </c>
      <c r="K262" s="167">
        <f t="shared" si="40"/>
        <v>0</v>
      </c>
      <c r="L262" s="169">
        <v>0</v>
      </c>
      <c r="M262" s="167">
        <f t="shared" si="41"/>
        <v>0</v>
      </c>
      <c r="N262" s="179">
        <v>20</v>
      </c>
      <c r="O262" s="171">
        <v>16</v>
      </c>
      <c r="P262" s="4" t="s">
        <v>95</v>
      </c>
    </row>
    <row r="263" spans="1:16" s="4" customFormat="1" ht="11.25" customHeight="1" x14ac:dyDescent="0.25">
      <c r="A263" s="164">
        <v>171</v>
      </c>
      <c r="B263" s="164" t="s">
        <v>148</v>
      </c>
      <c r="C263" s="164" t="s">
        <v>179</v>
      </c>
      <c r="D263" s="165" t="s">
        <v>494</v>
      </c>
      <c r="E263" s="166" t="s">
        <v>495</v>
      </c>
      <c r="F263" s="164" t="s">
        <v>296</v>
      </c>
      <c r="G263" s="167">
        <v>1</v>
      </c>
      <c r="H263" s="168"/>
      <c r="I263" s="168">
        <f t="shared" si="39"/>
        <v>0</v>
      </c>
      <c r="J263" s="169">
        <v>0</v>
      </c>
      <c r="K263" s="167">
        <f t="shared" si="40"/>
        <v>0</v>
      </c>
      <c r="L263" s="169">
        <v>0</v>
      </c>
      <c r="M263" s="167">
        <f t="shared" si="41"/>
        <v>0</v>
      </c>
      <c r="N263" s="179">
        <v>20</v>
      </c>
      <c r="O263" s="171">
        <v>16</v>
      </c>
      <c r="P263" s="4" t="s">
        <v>95</v>
      </c>
    </row>
    <row r="264" spans="1:16" s="4" customFormat="1" ht="11.25" customHeight="1" x14ac:dyDescent="0.25">
      <c r="A264" s="164">
        <v>172</v>
      </c>
      <c r="B264" s="164" t="s">
        <v>148</v>
      </c>
      <c r="C264" s="164" t="s">
        <v>496</v>
      </c>
      <c r="D264" s="165" t="s">
        <v>497</v>
      </c>
      <c r="E264" s="166" t="s">
        <v>498</v>
      </c>
      <c r="F264" s="164" t="s">
        <v>182</v>
      </c>
      <c r="G264" s="167">
        <v>2</v>
      </c>
      <c r="H264" s="168"/>
      <c r="I264" s="168">
        <f t="shared" si="39"/>
        <v>0</v>
      </c>
      <c r="J264" s="169">
        <v>0</v>
      </c>
      <c r="K264" s="167">
        <f t="shared" si="40"/>
        <v>0</v>
      </c>
      <c r="L264" s="169">
        <v>0</v>
      </c>
      <c r="M264" s="167">
        <f t="shared" si="41"/>
        <v>0</v>
      </c>
      <c r="N264" s="179">
        <v>20</v>
      </c>
      <c r="O264" s="171">
        <v>16</v>
      </c>
      <c r="P264" s="4" t="s">
        <v>95</v>
      </c>
    </row>
    <row r="265" spans="1:16" s="5" customFormat="1" ht="11.25" customHeight="1" x14ac:dyDescent="0.25">
      <c r="A265" s="172">
        <v>173</v>
      </c>
      <c r="B265" s="172" t="s">
        <v>241</v>
      </c>
      <c r="C265" s="172" t="s">
        <v>242</v>
      </c>
      <c r="D265" s="173" t="s">
        <v>499</v>
      </c>
      <c r="E265" s="174" t="s">
        <v>500</v>
      </c>
      <c r="F265" s="172" t="s">
        <v>182</v>
      </c>
      <c r="G265" s="175">
        <v>2</v>
      </c>
      <c r="H265" s="176"/>
      <c r="I265" s="176">
        <f t="shared" si="39"/>
        <v>0</v>
      </c>
      <c r="J265" s="177">
        <v>0.01</v>
      </c>
      <c r="K265" s="175">
        <f t="shared" si="40"/>
        <v>0.02</v>
      </c>
      <c r="L265" s="177">
        <v>0</v>
      </c>
      <c r="M265" s="175">
        <f t="shared" si="41"/>
        <v>0</v>
      </c>
      <c r="N265" s="179">
        <v>20</v>
      </c>
      <c r="O265" s="178">
        <v>32</v>
      </c>
      <c r="P265" s="5" t="s">
        <v>95</v>
      </c>
    </row>
    <row r="266" spans="1:16" s="4" customFormat="1" ht="11.25" customHeight="1" x14ac:dyDescent="0.25">
      <c r="A266" s="164">
        <v>174</v>
      </c>
      <c r="B266" s="164" t="s">
        <v>148</v>
      </c>
      <c r="C266" s="164" t="s">
        <v>179</v>
      </c>
      <c r="D266" s="165" t="s">
        <v>501</v>
      </c>
      <c r="E266" s="166" t="s">
        <v>502</v>
      </c>
      <c r="F266" s="164" t="s">
        <v>296</v>
      </c>
      <c r="G266" s="167">
        <v>1</v>
      </c>
      <c r="H266" s="168"/>
      <c r="I266" s="168">
        <f t="shared" si="39"/>
        <v>0</v>
      </c>
      <c r="J266" s="169">
        <v>0</v>
      </c>
      <c r="K266" s="167">
        <f t="shared" si="40"/>
        <v>0</v>
      </c>
      <c r="L266" s="169">
        <v>0</v>
      </c>
      <c r="M266" s="167">
        <f t="shared" si="41"/>
        <v>0</v>
      </c>
      <c r="N266" s="179">
        <v>20</v>
      </c>
      <c r="O266" s="171">
        <v>16</v>
      </c>
      <c r="P266" s="4" t="s">
        <v>95</v>
      </c>
    </row>
    <row r="267" spans="1:16" s="5" customFormat="1" ht="22.5" customHeight="1" x14ac:dyDescent="0.25">
      <c r="A267" s="172">
        <v>175</v>
      </c>
      <c r="B267" s="172" t="s">
        <v>241</v>
      </c>
      <c r="C267" s="172" t="s">
        <v>242</v>
      </c>
      <c r="D267" s="173" t="s">
        <v>503</v>
      </c>
      <c r="E267" s="174" t="s">
        <v>504</v>
      </c>
      <c r="F267" s="172" t="s">
        <v>296</v>
      </c>
      <c r="G267" s="175">
        <v>1</v>
      </c>
      <c r="H267" s="176"/>
      <c r="I267" s="176">
        <f t="shared" si="39"/>
        <v>0</v>
      </c>
      <c r="J267" s="177">
        <v>0</v>
      </c>
      <c r="K267" s="175">
        <f t="shared" si="40"/>
        <v>0</v>
      </c>
      <c r="L267" s="177">
        <v>0</v>
      </c>
      <c r="M267" s="175">
        <f t="shared" si="41"/>
        <v>0</v>
      </c>
      <c r="N267" s="179">
        <v>20</v>
      </c>
      <c r="O267" s="178">
        <v>32</v>
      </c>
      <c r="P267" s="5" t="s">
        <v>95</v>
      </c>
    </row>
    <row r="268" spans="1:16" s="4" customFormat="1" ht="11.25" customHeight="1" x14ac:dyDescent="0.25">
      <c r="A268" s="164">
        <v>176</v>
      </c>
      <c r="B268" s="164" t="s">
        <v>148</v>
      </c>
      <c r="C268" s="164" t="s">
        <v>179</v>
      </c>
      <c r="D268" s="165" t="s">
        <v>505</v>
      </c>
      <c r="E268" s="166" t="s">
        <v>506</v>
      </c>
      <c r="F268" s="164" t="s">
        <v>200</v>
      </c>
      <c r="G268" s="167">
        <v>48</v>
      </c>
      <c r="H268" s="168"/>
      <c r="I268" s="168">
        <f t="shared" si="39"/>
        <v>0</v>
      </c>
      <c r="J268" s="169">
        <v>0</v>
      </c>
      <c r="K268" s="167">
        <f t="shared" si="40"/>
        <v>0</v>
      </c>
      <c r="L268" s="169">
        <v>0</v>
      </c>
      <c r="M268" s="167">
        <f t="shared" si="41"/>
        <v>0</v>
      </c>
      <c r="N268" s="179">
        <v>20</v>
      </c>
      <c r="O268" s="171">
        <v>16</v>
      </c>
      <c r="P268" s="4" t="s">
        <v>95</v>
      </c>
    </row>
    <row r="269" spans="1:16" s="5" customFormat="1" ht="11.25" customHeight="1" x14ac:dyDescent="0.25">
      <c r="A269" s="172">
        <v>177</v>
      </c>
      <c r="B269" s="172" t="s">
        <v>241</v>
      </c>
      <c r="C269" s="172" t="s">
        <v>242</v>
      </c>
      <c r="D269" s="173" t="s">
        <v>507</v>
      </c>
      <c r="E269" s="174" t="s">
        <v>508</v>
      </c>
      <c r="F269" s="172" t="s">
        <v>296</v>
      </c>
      <c r="G269" s="175">
        <v>15</v>
      </c>
      <c r="H269" s="176"/>
      <c r="I269" s="176">
        <f t="shared" si="39"/>
        <v>0</v>
      </c>
      <c r="J269" s="177">
        <v>0</v>
      </c>
      <c r="K269" s="175">
        <f t="shared" si="40"/>
        <v>0</v>
      </c>
      <c r="L269" s="177">
        <v>0</v>
      </c>
      <c r="M269" s="175">
        <f t="shared" si="41"/>
        <v>0</v>
      </c>
      <c r="N269" s="179">
        <v>20</v>
      </c>
      <c r="O269" s="178">
        <v>32</v>
      </c>
      <c r="P269" s="5" t="s">
        <v>95</v>
      </c>
    </row>
    <row r="270" spans="1:16" s="5" customFormat="1" ht="11.25" customHeight="1" x14ac:dyDescent="0.25">
      <c r="A270" s="172">
        <v>178</v>
      </c>
      <c r="B270" s="172" t="s">
        <v>241</v>
      </c>
      <c r="C270" s="172" t="s">
        <v>242</v>
      </c>
      <c r="D270" s="173" t="s">
        <v>509</v>
      </c>
      <c r="E270" s="174" t="s">
        <v>510</v>
      </c>
      <c r="F270" s="172" t="s">
        <v>296</v>
      </c>
      <c r="G270" s="175">
        <v>52</v>
      </c>
      <c r="H270" s="176"/>
      <c r="I270" s="176">
        <f t="shared" si="39"/>
        <v>0</v>
      </c>
      <c r="J270" s="177">
        <v>0</v>
      </c>
      <c r="K270" s="175">
        <f t="shared" si="40"/>
        <v>0</v>
      </c>
      <c r="L270" s="177">
        <v>0</v>
      </c>
      <c r="M270" s="175">
        <f t="shared" si="41"/>
        <v>0</v>
      </c>
      <c r="N270" s="179">
        <v>20</v>
      </c>
      <c r="O270" s="178">
        <v>32</v>
      </c>
      <c r="P270" s="5" t="s">
        <v>95</v>
      </c>
    </row>
    <row r="271" spans="1:16" s="5" customFormat="1" ht="11.25" customHeight="1" x14ac:dyDescent="0.25">
      <c r="A271" s="172">
        <v>179</v>
      </c>
      <c r="B271" s="172" t="s">
        <v>241</v>
      </c>
      <c r="C271" s="172" t="s">
        <v>242</v>
      </c>
      <c r="D271" s="173" t="s">
        <v>511</v>
      </c>
      <c r="E271" s="174" t="s">
        <v>512</v>
      </c>
      <c r="F271" s="172" t="s">
        <v>296</v>
      </c>
      <c r="G271" s="175">
        <v>104</v>
      </c>
      <c r="H271" s="176"/>
      <c r="I271" s="176">
        <f t="shared" si="39"/>
        <v>0</v>
      </c>
      <c r="J271" s="177">
        <v>0</v>
      </c>
      <c r="K271" s="175">
        <f t="shared" si="40"/>
        <v>0</v>
      </c>
      <c r="L271" s="177">
        <v>0</v>
      </c>
      <c r="M271" s="175">
        <f t="shared" si="41"/>
        <v>0</v>
      </c>
      <c r="N271" s="179">
        <v>20</v>
      </c>
      <c r="O271" s="178">
        <v>32</v>
      </c>
      <c r="P271" s="5" t="s">
        <v>95</v>
      </c>
    </row>
    <row r="272" spans="1:16" s="5" customFormat="1" ht="11.25" customHeight="1" x14ac:dyDescent="0.25">
      <c r="A272" s="172">
        <v>180</v>
      </c>
      <c r="B272" s="172" t="s">
        <v>241</v>
      </c>
      <c r="C272" s="172" t="s">
        <v>242</v>
      </c>
      <c r="D272" s="173" t="s">
        <v>513</v>
      </c>
      <c r="E272" s="174" t="s">
        <v>514</v>
      </c>
      <c r="F272" s="172" t="s">
        <v>296</v>
      </c>
      <c r="G272" s="175">
        <v>104</v>
      </c>
      <c r="H272" s="176"/>
      <c r="I272" s="176">
        <f t="shared" si="39"/>
        <v>0</v>
      </c>
      <c r="J272" s="177">
        <v>0</v>
      </c>
      <c r="K272" s="175">
        <f t="shared" si="40"/>
        <v>0</v>
      </c>
      <c r="L272" s="177">
        <v>0</v>
      </c>
      <c r="M272" s="175">
        <f t="shared" si="41"/>
        <v>0</v>
      </c>
      <c r="N272" s="179">
        <v>20</v>
      </c>
      <c r="O272" s="178">
        <v>32</v>
      </c>
      <c r="P272" s="5" t="s">
        <v>95</v>
      </c>
    </row>
    <row r="273" spans="1:16" s="5" customFormat="1" ht="11.25" customHeight="1" x14ac:dyDescent="0.25">
      <c r="A273" s="172">
        <v>181</v>
      </c>
      <c r="B273" s="172" t="s">
        <v>241</v>
      </c>
      <c r="C273" s="172" t="s">
        <v>242</v>
      </c>
      <c r="D273" s="173" t="s">
        <v>515</v>
      </c>
      <c r="E273" s="174" t="s">
        <v>516</v>
      </c>
      <c r="F273" s="172" t="s">
        <v>209</v>
      </c>
      <c r="G273" s="175">
        <v>312</v>
      </c>
      <c r="H273" s="176"/>
      <c r="I273" s="176">
        <f t="shared" si="39"/>
        <v>0</v>
      </c>
      <c r="J273" s="177">
        <v>0</v>
      </c>
      <c r="K273" s="175">
        <f t="shared" si="40"/>
        <v>0</v>
      </c>
      <c r="L273" s="177">
        <v>0</v>
      </c>
      <c r="M273" s="175">
        <f t="shared" si="41"/>
        <v>0</v>
      </c>
      <c r="N273" s="179">
        <v>20</v>
      </c>
      <c r="O273" s="178">
        <v>32</v>
      </c>
      <c r="P273" s="5" t="s">
        <v>95</v>
      </c>
    </row>
    <row r="274" spans="1:16" s="4" customFormat="1" ht="11.25" customHeight="1" x14ac:dyDescent="0.25">
      <c r="A274" s="164">
        <v>182</v>
      </c>
      <c r="B274" s="164" t="s">
        <v>148</v>
      </c>
      <c r="C274" s="164" t="s">
        <v>386</v>
      </c>
      <c r="D274" s="165" t="s">
        <v>517</v>
      </c>
      <c r="E274" s="166" t="s">
        <v>518</v>
      </c>
      <c r="F274" s="164" t="s">
        <v>178</v>
      </c>
      <c r="G274" s="167">
        <v>587.54999999999995</v>
      </c>
      <c r="H274" s="168"/>
      <c r="I274" s="168">
        <f t="shared" si="39"/>
        <v>0</v>
      </c>
      <c r="J274" s="169">
        <v>2.0000000000000002E-5</v>
      </c>
      <c r="K274" s="167">
        <f t="shared" si="40"/>
        <v>1.1750999999999999E-2</v>
      </c>
      <c r="L274" s="169">
        <v>0</v>
      </c>
      <c r="M274" s="167">
        <f t="shared" si="41"/>
        <v>0</v>
      </c>
      <c r="N274" s="179">
        <v>20</v>
      </c>
      <c r="O274" s="171">
        <v>16</v>
      </c>
      <c r="P274" s="4" t="s">
        <v>95</v>
      </c>
    </row>
    <row r="275" spans="1:16" s="5" customFormat="1" ht="11.25" customHeight="1" x14ac:dyDescent="0.25">
      <c r="A275" s="172">
        <v>183</v>
      </c>
      <c r="B275" s="172" t="s">
        <v>241</v>
      </c>
      <c r="C275" s="172" t="s">
        <v>242</v>
      </c>
      <c r="D275" s="173" t="s">
        <v>519</v>
      </c>
      <c r="E275" s="174" t="s">
        <v>520</v>
      </c>
      <c r="F275" s="172" t="s">
        <v>178</v>
      </c>
      <c r="G275" s="175">
        <v>480.73</v>
      </c>
      <c r="H275" s="176"/>
      <c r="I275" s="176">
        <f t="shared" si="39"/>
        <v>0</v>
      </c>
      <c r="J275" s="177">
        <v>4.2000000000000002E-4</v>
      </c>
      <c r="K275" s="175">
        <f t="shared" si="40"/>
        <v>0.20190660000000002</v>
      </c>
      <c r="L275" s="177">
        <v>0</v>
      </c>
      <c r="M275" s="175">
        <f t="shared" si="41"/>
        <v>0</v>
      </c>
      <c r="N275" s="179">
        <v>20</v>
      </c>
      <c r="O275" s="178">
        <v>32</v>
      </c>
      <c r="P275" s="5" t="s">
        <v>95</v>
      </c>
    </row>
    <row r="276" spans="1:16" s="5" customFormat="1" ht="11.25" customHeight="1" x14ac:dyDescent="0.25">
      <c r="A276" s="172">
        <v>184</v>
      </c>
      <c r="B276" s="172" t="s">
        <v>241</v>
      </c>
      <c r="C276" s="172" t="s">
        <v>242</v>
      </c>
      <c r="D276" s="173" t="s">
        <v>521</v>
      </c>
      <c r="E276" s="174" t="s">
        <v>522</v>
      </c>
      <c r="F276" s="172" t="s">
        <v>178</v>
      </c>
      <c r="G276" s="175">
        <v>106.82</v>
      </c>
      <c r="H276" s="176"/>
      <c r="I276" s="176">
        <f t="shared" si="39"/>
        <v>0</v>
      </c>
      <c r="J276" s="177">
        <v>4.2000000000000002E-4</v>
      </c>
      <c r="K276" s="175">
        <f t="shared" si="40"/>
        <v>4.4864399999999999E-2</v>
      </c>
      <c r="L276" s="177">
        <v>0</v>
      </c>
      <c r="M276" s="175">
        <f t="shared" si="41"/>
        <v>0</v>
      </c>
      <c r="N276" s="179">
        <v>20</v>
      </c>
      <c r="O276" s="178">
        <v>32</v>
      </c>
      <c r="P276" s="5" t="s">
        <v>95</v>
      </c>
    </row>
    <row r="277" spans="1:16" s="4" customFormat="1" ht="22.5" customHeight="1" x14ac:dyDescent="0.25">
      <c r="A277" s="164">
        <v>185</v>
      </c>
      <c r="B277" s="164" t="s">
        <v>148</v>
      </c>
      <c r="C277" s="164" t="s">
        <v>122</v>
      </c>
      <c r="D277" s="165" t="s">
        <v>523</v>
      </c>
      <c r="E277" s="166" t="s">
        <v>524</v>
      </c>
      <c r="F277" s="164" t="s">
        <v>49</v>
      </c>
      <c r="G277" s="167">
        <v>4586.201</v>
      </c>
      <c r="H277" s="168"/>
      <c r="I277" s="168">
        <f t="shared" si="39"/>
        <v>0</v>
      </c>
      <c r="J277" s="169">
        <v>0</v>
      </c>
      <c r="K277" s="167">
        <f t="shared" si="40"/>
        <v>0</v>
      </c>
      <c r="L277" s="169">
        <v>0</v>
      </c>
      <c r="M277" s="167">
        <f t="shared" si="41"/>
        <v>0</v>
      </c>
      <c r="N277" s="179">
        <v>20</v>
      </c>
      <c r="O277" s="171">
        <v>16</v>
      </c>
      <c r="P277" s="4" t="s">
        <v>95</v>
      </c>
    </row>
    <row r="278" spans="1:16" s="2" customFormat="1" ht="11.25" customHeight="1" x14ac:dyDescent="0.25">
      <c r="B278" s="143" t="s">
        <v>66</v>
      </c>
      <c r="D278" s="2" t="s">
        <v>124</v>
      </c>
      <c r="E278" s="2" t="s">
        <v>125</v>
      </c>
      <c r="I278" s="144">
        <f>SUM(I279:I281)</f>
        <v>0</v>
      </c>
      <c r="K278" s="145">
        <f>SUM(K279:K281)</f>
        <v>5.6996645000000008</v>
      </c>
      <c r="M278" s="145">
        <f>SUM(M279:M281)</f>
        <v>0</v>
      </c>
      <c r="N278" s="180"/>
      <c r="P278" s="2" t="s">
        <v>93</v>
      </c>
    </row>
    <row r="279" spans="1:16" s="4" customFormat="1" ht="11.25" customHeight="1" x14ac:dyDescent="0.25">
      <c r="A279" s="164">
        <v>186</v>
      </c>
      <c r="B279" s="164" t="s">
        <v>148</v>
      </c>
      <c r="C279" s="164" t="s">
        <v>525</v>
      </c>
      <c r="D279" s="165" t="s">
        <v>526</v>
      </c>
      <c r="E279" s="166" t="s">
        <v>527</v>
      </c>
      <c r="F279" s="164" t="s">
        <v>200</v>
      </c>
      <c r="G279" s="167">
        <v>857.01</v>
      </c>
      <c r="H279" s="168"/>
      <c r="I279" s="168">
        <f>ROUND(G279*H279,2)</f>
        <v>0</v>
      </c>
      <c r="J279" s="169">
        <v>5.45E-3</v>
      </c>
      <c r="K279" s="167">
        <f>G279*J279</f>
        <v>4.6707045000000003</v>
      </c>
      <c r="L279" s="169">
        <v>0</v>
      </c>
      <c r="M279" s="167">
        <f>G279*L279</f>
        <v>0</v>
      </c>
      <c r="N279" s="179">
        <v>20</v>
      </c>
      <c r="O279" s="171">
        <v>16</v>
      </c>
      <c r="P279" s="4" t="s">
        <v>95</v>
      </c>
    </row>
    <row r="280" spans="1:16" s="4" customFormat="1" ht="22.5" customHeight="1" x14ac:dyDescent="0.25">
      <c r="A280" s="164">
        <v>187</v>
      </c>
      <c r="B280" s="164" t="s">
        <v>148</v>
      </c>
      <c r="C280" s="164" t="s">
        <v>525</v>
      </c>
      <c r="D280" s="165" t="s">
        <v>528</v>
      </c>
      <c r="E280" s="166" t="s">
        <v>529</v>
      </c>
      <c r="F280" s="164" t="s">
        <v>200</v>
      </c>
      <c r="G280" s="167">
        <v>188.8</v>
      </c>
      <c r="H280" s="168"/>
      <c r="I280" s="168">
        <f>ROUND(G280*H280,2)</f>
        <v>0</v>
      </c>
      <c r="J280" s="169">
        <v>5.45E-3</v>
      </c>
      <c r="K280" s="167">
        <f>G280*J280</f>
        <v>1.0289600000000001</v>
      </c>
      <c r="L280" s="169">
        <v>0</v>
      </c>
      <c r="M280" s="167">
        <f>G280*L280</f>
        <v>0</v>
      </c>
      <c r="N280" s="170">
        <v>20</v>
      </c>
      <c r="O280" s="171">
        <v>16</v>
      </c>
      <c r="P280" s="4" t="s">
        <v>95</v>
      </c>
    </row>
    <row r="281" spans="1:16" s="4" customFormat="1" ht="11.25" customHeight="1" x14ac:dyDescent="0.25">
      <c r="A281" s="164">
        <v>188</v>
      </c>
      <c r="B281" s="164" t="s">
        <v>148</v>
      </c>
      <c r="C281" s="164" t="s">
        <v>525</v>
      </c>
      <c r="D281" s="165" t="s">
        <v>530</v>
      </c>
      <c r="E281" s="166" t="s">
        <v>531</v>
      </c>
      <c r="F281" s="164" t="s">
        <v>49</v>
      </c>
      <c r="G281" s="167">
        <v>504.82100000000003</v>
      </c>
      <c r="H281" s="168"/>
      <c r="I281" s="168">
        <f>ROUND(G281*H281,2)</f>
        <v>0</v>
      </c>
      <c r="J281" s="169">
        <v>0</v>
      </c>
      <c r="K281" s="167">
        <f>G281*J281</f>
        <v>0</v>
      </c>
      <c r="L281" s="169">
        <v>0</v>
      </c>
      <c r="M281" s="167">
        <f>G281*L281</f>
        <v>0</v>
      </c>
      <c r="N281" s="170">
        <v>20</v>
      </c>
      <c r="O281" s="171">
        <v>16</v>
      </c>
      <c r="P281" s="4" t="s">
        <v>95</v>
      </c>
    </row>
    <row r="282" spans="1:16" s="2" customFormat="1" ht="11.25" customHeight="1" x14ac:dyDescent="0.25">
      <c r="B282" s="143" t="s">
        <v>66</v>
      </c>
      <c r="D282" s="2" t="s">
        <v>126</v>
      </c>
      <c r="E282" s="2" t="s">
        <v>127</v>
      </c>
      <c r="I282" s="144">
        <f>SUM(I283:I284)</f>
        <v>0</v>
      </c>
      <c r="K282" s="145">
        <f>SUM(K283:K284)</f>
        <v>0.8867794</v>
      </c>
      <c r="M282" s="145">
        <f>SUM(M283:M284)</f>
        <v>0</v>
      </c>
      <c r="P282" s="2" t="s">
        <v>93</v>
      </c>
    </row>
    <row r="283" spans="1:16" s="4" customFormat="1" ht="11.25" customHeight="1" x14ac:dyDescent="0.25">
      <c r="A283" s="164">
        <v>189</v>
      </c>
      <c r="B283" s="164" t="s">
        <v>148</v>
      </c>
      <c r="C283" s="164" t="s">
        <v>126</v>
      </c>
      <c r="D283" s="165" t="s">
        <v>532</v>
      </c>
      <c r="E283" s="166" t="s">
        <v>533</v>
      </c>
      <c r="F283" s="164" t="s">
        <v>200</v>
      </c>
      <c r="G283" s="167">
        <v>112.57599999999999</v>
      </c>
      <c r="H283" s="168"/>
      <c r="I283" s="168">
        <f>ROUND(G283*H283,2)</f>
        <v>0</v>
      </c>
      <c r="J283" s="169">
        <v>6.4999999999999997E-4</v>
      </c>
      <c r="K283" s="167">
        <f>G283*J283</f>
        <v>7.3174399999999987E-2</v>
      </c>
      <c r="L283" s="169">
        <v>0</v>
      </c>
      <c r="M283" s="167">
        <f>G283*L283</f>
        <v>0</v>
      </c>
      <c r="N283" s="170">
        <v>20</v>
      </c>
      <c r="O283" s="171">
        <v>16</v>
      </c>
      <c r="P283" s="4" t="s">
        <v>95</v>
      </c>
    </row>
    <row r="284" spans="1:16" s="4" customFormat="1" ht="11.25" customHeight="1" x14ac:dyDescent="0.25">
      <c r="A284" s="185">
        <v>190</v>
      </c>
      <c r="B284" s="185" t="s">
        <v>148</v>
      </c>
      <c r="C284" s="185" t="s">
        <v>126</v>
      </c>
      <c r="D284" s="186" t="s">
        <v>534</v>
      </c>
      <c r="E284" s="187" t="s">
        <v>535</v>
      </c>
      <c r="F284" s="185" t="s">
        <v>200</v>
      </c>
      <c r="G284" s="188">
        <v>1251.7</v>
      </c>
      <c r="H284" s="197"/>
      <c r="I284" s="197">
        <f>ROUND(G284*H284,2)</f>
        <v>0</v>
      </c>
      <c r="J284" s="169">
        <v>6.4999999999999997E-4</v>
      </c>
      <c r="K284" s="167">
        <f>G284*J284</f>
        <v>0.81360500000000002</v>
      </c>
      <c r="L284" s="169">
        <v>0</v>
      </c>
      <c r="M284" s="167">
        <f>G284*L284</f>
        <v>0</v>
      </c>
      <c r="N284" s="199">
        <v>20</v>
      </c>
      <c r="O284" s="171">
        <v>16</v>
      </c>
      <c r="P284" s="4" t="s">
        <v>95</v>
      </c>
    </row>
    <row r="285" spans="1:16" s="4" customFormat="1" ht="11.25" customHeight="1" x14ac:dyDescent="0.2">
      <c r="A285" s="164"/>
      <c r="B285" s="164"/>
      <c r="C285" s="164"/>
      <c r="D285" s="165"/>
      <c r="E285" s="204" t="s">
        <v>550</v>
      </c>
      <c r="F285" s="164"/>
      <c r="G285" s="206"/>
      <c r="H285" s="168"/>
      <c r="I285" s="168"/>
      <c r="J285" s="169"/>
      <c r="K285" s="167"/>
      <c r="L285" s="169"/>
      <c r="M285" s="167"/>
      <c r="N285" s="170"/>
      <c r="O285" s="171"/>
    </row>
    <row r="286" spans="1:16" s="4" customFormat="1" ht="11.25" customHeight="1" x14ac:dyDescent="0.2">
      <c r="A286" s="164"/>
      <c r="B286" s="164"/>
      <c r="C286" s="164"/>
      <c r="D286" s="165"/>
      <c r="E286" s="200" t="s">
        <v>551</v>
      </c>
      <c r="F286" s="164"/>
      <c r="G286" s="202">
        <v>40.746000000000002</v>
      </c>
      <c r="H286" s="168"/>
      <c r="I286" s="168"/>
      <c r="J286" s="169"/>
      <c r="K286" s="167"/>
      <c r="L286" s="169"/>
      <c r="M286" s="167"/>
      <c r="N286" s="170"/>
      <c r="O286" s="171"/>
    </row>
    <row r="287" spans="1:16" s="4" customFormat="1" ht="11.25" customHeight="1" x14ac:dyDescent="0.2">
      <c r="A287" s="164"/>
      <c r="B287" s="164"/>
      <c r="C287" s="164"/>
      <c r="D287" s="165"/>
      <c r="E287" s="200" t="s">
        <v>552</v>
      </c>
      <c r="F287" s="164"/>
      <c r="G287" s="202">
        <v>46.347999999999999</v>
      </c>
      <c r="H287" s="168"/>
      <c r="I287" s="168"/>
      <c r="J287" s="169"/>
      <c r="K287" s="167"/>
      <c r="L287" s="169"/>
      <c r="M287" s="167"/>
      <c r="N287" s="170"/>
      <c r="O287" s="171"/>
    </row>
    <row r="288" spans="1:16" s="4" customFormat="1" ht="11.25" customHeight="1" x14ac:dyDescent="0.2">
      <c r="A288" s="164"/>
      <c r="B288" s="164"/>
      <c r="C288" s="164"/>
      <c r="D288" s="165"/>
      <c r="E288" s="200" t="s">
        <v>553</v>
      </c>
      <c r="F288" s="164"/>
      <c r="G288" s="202">
        <v>24.63</v>
      </c>
      <c r="H288" s="168"/>
      <c r="I288" s="168"/>
      <c r="J288" s="169"/>
      <c r="K288" s="167"/>
      <c r="L288" s="169"/>
      <c r="M288" s="167"/>
      <c r="N288" s="170"/>
      <c r="O288" s="171"/>
    </row>
    <row r="289" spans="1:15" s="4" customFormat="1" ht="11.25" customHeight="1" x14ac:dyDescent="0.2">
      <c r="A289" s="164"/>
      <c r="B289" s="164"/>
      <c r="C289" s="164"/>
      <c r="D289" s="165"/>
      <c r="E289" s="200" t="s">
        <v>554</v>
      </c>
      <c r="F289" s="164"/>
      <c r="G289" s="202">
        <v>65.891999999999996</v>
      </c>
      <c r="H289" s="168"/>
      <c r="I289" s="168"/>
      <c r="J289" s="169"/>
      <c r="K289" s="167"/>
      <c r="L289" s="169"/>
      <c r="M289" s="167"/>
      <c r="N289" s="170"/>
      <c r="O289" s="171"/>
    </row>
    <row r="290" spans="1:15" s="4" customFormat="1" ht="11.25" customHeight="1" x14ac:dyDescent="0.2">
      <c r="A290" s="164"/>
      <c r="B290" s="164"/>
      <c r="C290" s="164"/>
      <c r="D290" s="165"/>
      <c r="E290" s="200" t="s">
        <v>555</v>
      </c>
      <c r="F290" s="164"/>
      <c r="G290" s="202">
        <v>33.622999999999998</v>
      </c>
      <c r="H290" s="168"/>
      <c r="I290" s="168"/>
      <c r="J290" s="169"/>
      <c r="K290" s="167"/>
      <c r="L290" s="169"/>
      <c r="M290" s="167"/>
      <c r="N290" s="170"/>
      <c r="O290" s="171"/>
    </row>
    <row r="291" spans="1:15" s="4" customFormat="1" ht="11.25" customHeight="1" x14ac:dyDescent="0.2">
      <c r="A291" s="164"/>
      <c r="B291" s="164"/>
      <c r="C291" s="164"/>
      <c r="D291" s="165"/>
      <c r="E291" s="200" t="s">
        <v>556</v>
      </c>
      <c r="F291" s="164"/>
      <c r="G291" s="202">
        <v>40.594000000000001</v>
      </c>
      <c r="H291" s="168"/>
      <c r="I291" s="168"/>
      <c r="J291" s="169"/>
      <c r="K291" s="167"/>
      <c r="L291" s="169"/>
      <c r="M291" s="167"/>
      <c r="N291" s="170"/>
      <c r="O291" s="171"/>
    </row>
    <row r="292" spans="1:15" s="4" customFormat="1" ht="11.25" customHeight="1" x14ac:dyDescent="0.2">
      <c r="A292" s="164"/>
      <c r="B292" s="164"/>
      <c r="C292" s="164"/>
      <c r="D292" s="165"/>
      <c r="E292" s="200" t="s">
        <v>557</v>
      </c>
      <c r="F292" s="164"/>
      <c r="G292" s="202">
        <v>65.891999999999996</v>
      </c>
      <c r="H292" s="168"/>
      <c r="I292" s="168"/>
      <c r="J292" s="169"/>
      <c r="K292" s="167"/>
      <c r="L292" s="169"/>
      <c r="M292" s="167"/>
      <c r="N292" s="170"/>
      <c r="O292" s="171"/>
    </row>
    <row r="293" spans="1:15" s="4" customFormat="1" ht="11.25" customHeight="1" x14ac:dyDescent="0.2">
      <c r="A293" s="164"/>
      <c r="B293" s="164"/>
      <c r="C293" s="164"/>
      <c r="D293" s="165"/>
      <c r="E293" s="200" t="s">
        <v>558</v>
      </c>
      <c r="F293" s="164"/>
      <c r="G293" s="202">
        <v>70.813000000000002</v>
      </c>
      <c r="H293" s="168"/>
      <c r="I293" s="168"/>
      <c r="J293" s="169"/>
      <c r="K293" s="167"/>
      <c r="L293" s="169"/>
      <c r="M293" s="167"/>
      <c r="N293" s="170"/>
      <c r="O293" s="171"/>
    </row>
    <row r="294" spans="1:15" s="4" customFormat="1" ht="11.25" customHeight="1" x14ac:dyDescent="0.2">
      <c r="A294" s="164"/>
      <c r="B294" s="164"/>
      <c r="C294" s="164"/>
      <c r="D294" s="165"/>
      <c r="E294" s="200" t="s">
        <v>559</v>
      </c>
      <c r="F294" s="164"/>
      <c r="G294" s="202">
        <v>37.090000000000003</v>
      </c>
      <c r="H294" s="168"/>
      <c r="I294" s="168"/>
      <c r="J294" s="169"/>
      <c r="K294" s="167"/>
      <c r="L294" s="169"/>
      <c r="M294" s="167"/>
      <c r="N294" s="170"/>
      <c r="O294" s="171"/>
    </row>
    <row r="295" spans="1:15" s="4" customFormat="1" ht="11.25" customHeight="1" x14ac:dyDescent="0.2">
      <c r="A295" s="164"/>
      <c r="B295" s="164"/>
      <c r="C295" s="164"/>
      <c r="D295" s="165"/>
      <c r="E295" s="205" t="s">
        <v>560</v>
      </c>
      <c r="F295" s="164"/>
      <c r="G295" s="207">
        <v>425.62799999999999</v>
      </c>
      <c r="H295" s="168"/>
      <c r="I295" s="168"/>
      <c r="J295" s="169"/>
      <c r="K295" s="167"/>
      <c r="L295" s="169"/>
      <c r="M295" s="167"/>
      <c r="N295" s="170"/>
      <c r="O295" s="171"/>
    </row>
    <row r="296" spans="1:15" s="4" customFormat="1" ht="11.25" customHeight="1" x14ac:dyDescent="0.2">
      <c r="A296" s="164"/>
      <c r="B296" s="164"/>
      <c r="C296" s="164"/>
      <c r="D296" s="165"/>
      <c r="E296" s="204" t="s">
        <v>561</v>
      </c>
      <c r="F296" s="164"/>
      <c r="G296" s="167"/>
      <c r="H296" s="168"/>
      <c r="I296" s="168"/>
      <c r="J296" s="169"/>
      <c r="K296" s="167"/>
      <c r="L296" s="169"/>
      <c r="M296" s="167"/>
      <c r="N296" s="170"/>
      <c r="O296" s="171"/>
    </row>
    <row r="297" spans="1:15" s="4" customFormat="1" ht="11.25" customHeight="1" x14ac:dyDescent="0.2">
      <c r="A297" s="164"/>
      <c r="B297" s="164"/>
      <c r="C297" s="164"/>
      <c r="D297" s="165"/>
      <c r="E297" s="204" t="s">
        <v>562</v>
      </c>
      <c r="F297" s="164"/>
      <c r="G297" s="167"/>
      <c r="H297" s="168"/>
      <c r="I297" s="168"/>
      <c r="J297" s="169"/>
      <c r="K297" s="167"/>
      <c r="L297" s="169"/>
      <c r="M297" s="167"/>
      <c r="N297" s="170"/>
      <c r="O297" s="171"/>
    </row>
    <row r="298" spans="1:15" s="4" customFormat="1" ht="24" customHeight="1" x14ac:dyDescent="0.2">
      <c r="A298" s="164"/>
      <c r="B298" s="164"/>
      <c r="C298" s="164"/>
      <c r="D298" s="165"/>
      <c r="E298" s="200" t="s">
        <v>563</v>
      </c>
      <c r="F298" s="164"/>
      <c r="G298" s="202">
        <v>251.97399999999999</v>
      </c>
      <c r="H298" s="168"/>
      <c r="I298" s="168"/>
      <c r="J298" s="169"/>
      <c r="K298" s="167"/>
      <c r="L298" s="169"/>
      <c r="M298" s="167"/>
      <c r="N298" s="170"/>
      <c r="O298" s="171"/>
    </row>
    <row r="299" spans="1:15" s="4" customFormat="1" ht="11.25" customHeight="1" x14ac:dyDescent="0.2">
      <c r="A299" s="164"/>
      <c r="B299" s="164"/>
      <c r="C299" s="164"/>
      <c r="D299" s="165"/>
      <c r="E299" s="200" t="s">
        <v>564</v>
      </c>
      <c r="F299" s="164"/>
      <c r="G299" s="202">
        <v>-36.804000000000002</v>
      </c>
      <c r="H299" s="168"/>
      <c r="I299" s="168"/>
      <c r="J299" s="169"/>
      <c r="K299" s="167"/>
      <c r="L299" s="169"/>
      <c r="M299" s="167"/>
      <c r="N299" s="170"/>
      <c r="O299" s="171"/>
    </row>
    <row r="300" spans="1:15" s="4" customFormat="1" ht="11.25" customHeight="1" x14ac:dyDescent="0.2">
      <c r="A300" s="164"/>
      <c r="B300" s="164"/>
      <c r="C300" s="164"/>
      <c r="D300" s="165"/>
      <c r="E300" s="200" t="s">
        <v>565</v>
      </c>
      <c r="F300" s="164"/>
      <c r="G300" s="202">
        <v>71.570999999999998</v>
      </c>
      <c r="H300" s="168"/>
      <c r="I300" s="168"/>
      <c r="J300" s="169"/>
      <c r="K300" s="167"/>
      <c r="L300" s="169"/>
      <c r="M300" s="167"/>
      <c r="N300" s="170"/>
      <c r="O300" s="171"/>
    </row>
    <row r="301" spans="1:15" s="4" customFormat="1" ht="11.25" customHeight="1" x14ac:dyDescent="0.2">
      <c r="A301" s="164"/>
      <c r="B301" s="164"/>
      <c r="C301" s="164"/>
      <c r="D301" s="165"/>
      <c r="E301" s="200" t="s">
        <v>566</v>
      </c>
      <c r="F301" s="164"/>
      <c r="G301" s="202">
        <v>37.692</v>
      </c>
      <c r="H301" s="168"/>
      <c r="I301" s="168"/>
      <c r="J301" s="169"/>
      <c r="K301" s="167"/>
      <c r="L301" s="169"/>
      <c r="M301" s="167"/>
      <c r="N301" s="170"/>
      <c r="O301" s="171"/>
    </row>
    <row r="302" spans="1:15" s="4" customFormat="1" ht="11.25" customHeight="1" x14ac:dyDescent="0.2">
      <c r="A302" s="164"/>
      <c r="B302" s="164"/>
      <c r="C302" s="164"/>
      <c r="D302" s="165"/>
      <c r="E302" s="200" t="s">
        <v>567</v>
      </c>
      <c r="F302" s="164"/>
      <c r="G302" s="202">
        <v>46.328000000000003</v>
      </c>
      <c r="H302" s="168"/>
      <c r="I302" s="168"/>
      <c r="J302" s="169"/>
      <c r="K302" s="167"/>
      <c r="L302" s="169"/>
      <c r="M302" s="167"/>
      <c r="N302" s="170"/>
      <c r="O302" s="171"/>
    </row>
    <row r="303" spans="1:15" s="4" customFormat="1" ht="11.25" customHeight="1" x14ac:dyDescent="0.2">
      <c r="A303" s="164"/>
      <c r="B303" s="164"/>
      <c r="C303" s="164"/>
      <c r="D303" s="165"/>
      <c r="E303" s="200" t="s">
        <v>568</v>
      </c>
      <c r="F303" s="164"/>
      <c r="G303" s="202">
        <v>46.328000000000003</v>
      </c>
      <c r="H303" s="168"/>
      <c r="I303" s="168"/>
      <c r="J303" s="169"/>
      <c r="K303" s="167"/>
      <c r="L303" s="169"/>
      <c r="M303" s="167"/>
      <c r="N303" s="170"/>
      <c r="O303" s="171"/>
    </row>
    <row r="304" spans="1:15" s="4" customFormat="1" ht="11.25" customHeight="1" x14ac:dyDescent="0.2">
      <c r="A304" s="164"/>
      <c r="B304" s="164"/>
      <c r="C304" s="164"/>
      <c r="D304" s="165"/>
      <c r="E304" s="200" t="s">
        <v>569</v>
      </c>
      <c r="F304" s="164"/>
      <c r="G304" s="202">
        <v>46.328000000000003</v>
      </c>
      <c r="H304" s="168"/>
      <c r="I304" s="168"/>
      <c r="J304" s="169"/>
      <c r="K304" s="167"/>
      <c r="L304" s="169"/>
      <c r="M304" s="167"/>
      <c r="N304" s="170"/>
      <c r="O304" s="171"/>
    </row>
    <row r="305" spans="1:16" s="4" customFormat="1" ht="11.25" customHeight="1" x14ac:dyDescent="0.2">
      <c r="A305" s="164"/>
      <c r="B305" s="164"/>
      <c r="C305" s="164"/>
      <c r="D305" s="165"/>
      <c r="E305" s="200" t="s">
        <v>570</v>
      </c>
      <c r="F305" s="164"/>
      <c r="G305" s="202">
        <v>71.375</v>
      </c>
      <c r="H305" s="168"/>
      <c r="I305" s="168"/>
      <c r="J305" s="169"/>
      <c r="K305" s="167"/>
      <c r="L305" s="169"/>
      <c r="M305" s="167"/>
      <c r="N305" s="170"/>
      <c r="O305" s="171"/>
    </row>
    <row r="306" spans="1:16" s="4" customFormat="1" ht="11.25" customHeight="1" x14ac:dyDescent="0.2">
      <c r="A306" s="164"/>
      <c r="B306" s="164"/>
      <c r="C306" s="164"/>
      <c r="D306" s="165"/>
      <c r="E306" s="200" t="s">
        <v>571</v>
      </c>
      <c r="F306" s="164"/>
      <c r="G306" s="202">
        <v>72.259</v>
      </c>
      <c r="H306" s="168"/>
      <c r="I306" s="168"/>
      <c r="J306" s="169"/>
      <c r="K306" s="167"/>
      <c r="L306" s="169"/>
      <c r="M306" s="167"/>
      <c r="N306" s="170"/>
      <c r="O306" s="171"/>
    </row>
    <row r="307" spans="1:16" s="4" customFormat="1" ht="11.25" customHeight="1" x14ac:dyDescent="0.2">
      <c r="A307" s="164"/>
      <c r="B307" s="164"/>
      <c r="C307" s="164"/>
      <c r="D307" s="165"/>
      <c r="E307" s="200" t="s">
        <v>572</v>
      </c>
      <c r="F307" s="164"/>
      <c r="G307" s="202">
        <v>72.870999999999995</v>
      </c>
      <c r="H307" s="168"/>
      <c r="I307" s="168"/>
      <c r="J307" s="169"/>
      <c r="K307" s="167"/>
      <c r="L307" s="169"/>
      <c r="M307" s="167"/>
      <c r="N307" s="170"/>
      <c r="O307" s="171"/>
    </row>
    <row r="308" spans="1:16" s="4" customFormat="1" ht="11.25" customHeight="1" x14ac:dyDescent="0.2">
      <c r="A308" s="164"/>
      <c r="B308" s="164"/>
      <c r="C308" s="164"/>
      <c r="D308" s="165"/>
      <c r="E308" s="200" t="s">
        <v>573</v>
      </c>
      <c r="F308" s="164"/>
      <c r="G308" s="202">
        <v>73.891000000000005</v>
      </c>
      <c r="H308" s="168"/>
      <c r="I308" s="168"/>
      <c r="J308" s="169"/>
      <c r="K308" s="167"/>
      <c r="L308" s="169"/>
      <c r="M308" s="167"/>
      <c r="N308" s="170"/>
      <c r="O308" s="171"/>
    </row>
    <row r="309" spans="1:16" s="4" customFormat="1" ht="11.25" customHeight="1" x14ac:dyDescent="0.2">
      <c r="A309" s="164"/>
      <c r="B309" s="164"/>
      <c r="C309" s="164"/>
      <c r="D309" s="165"/>
      <c r="E309" s="200" t="s">
        <v>574</v>
      </c>
      <c r="F309" s="164"/>
      <c r="G309" s="202">
        <v>72.259</v>
      </c>
      <c r="H309" s="168"/>
      <c r="I309" s="168"/>
      <c r="J309" s="169"/>
      <c r="K309" s="167"/>
      <c r="L309" s="169"/>
      <c r="M309" s="167"/>
      <c r="N309" s="170"/>
      <c r="O309" s="171"/>
    </row>
    <row r="310" spans="1:16" s="4" customFormat="1" ht="11.25" customHeight="1" x14ac:dyDescent="0.2">
      <c r="A310" s="164"/>
      <c r="B310" s="164"/>
      <c r="C310" s="164"/>
      <c r="D310" s="165"/>
      <c r="E310" s="205" t="s">
        <v>560</v>
      </c>
      <c r="F310" s="164"/>
      <c r="G310" s="207">
        <v>826.072</v>
      </c>
      <c r="H310" s="168"/>
      <c r="I310" s="168"/>
      <c r="J310" s="169"/>
      <c r="K310" s="167"/>
      <c r="L310" s="169"/>
      <c r="M310" s="167"/>
      <c r="N310" s="170"/>
      <c r="O310" s="171"/>
    </row>
    <row r="311" spans="1:16" s="4" customFormat="1" ht="11.25" customHeight="1" x14ac:dyDescent="0.2">
      <c r="A311" s="164"/>
      <c r="B311" s="164"/>
      <c r="C311" s="164"/>
      <c r="D311" s="165"/>
      <c r="E311" s="201" t="s">
        <v>548</v>
      </c>
      <c r="F311" s="164"/>
      <c r="G311" s="203">
        <v>1251.7</v>
      </c>
      <c r="H311" s="168"/>
      <c r="I311" s="168"/>
      <c r="J311" s="169"/>
      <c r="K311" s="167"/>
      <c r="L311" s="169"/>
      <c r="M311" s="167"/>
      <c r="N311" s="170"/>
      <c r="O311" s="171"/>
    </row>
    <row r="312" spans="1:16" s="2" customFormat="1" ht="11.25" customHeight="1" x14ac:dyDescent="0.25">
      <c r="B312" s="143" t="s">
        <v>66</v>
      </c>
      <c r="D312" s="2" t="s">
        <v>128</v>
      </c>
      <c r="E312" s="2" t="s">
        <v>129</v>
      </c>
      <c r="I312" s="144">
        <f>SUM(I313:I314)</f>
        <v>0</v>
      </c>
      <c r="K312" s="145">
        <f>SUM(K313:K314)</f>
        <v>0</v>
      </c>
      <c r="M312" s="145">
        <f>SUM(M313:M314)</f>
        <v>0</v>
      </c>
      <c r="P312" s="2" t="s">
        <v>93</v>
      </c>
    </row>
    <row r="313" spans="1:16" s="4" customFormat="1" ht="22.5" customHeight="1" x14ac:dyDescent="0.25">
      <c r="A313" s="164">
        <v>191</v>
      </c>
      <c r="B313" s="164" t="s">
        <v>148</v>
      </c>
      <c r="C313" s="164" t="s">
        <v>536</v>
      </c>
      <c r="D313" s="165" t="s">
        <v>537</v>
      </c>
      <c r="E313" s="166" t="s">
        <v>626</v>
      </c>
      <c r="F313" s="164" t="s">
        <v>200</v>
      </c>
      <c r="G313" s="167">
        <v>706.09699999999998</v>
      </c>
      <c r="H313" s="168"/>
      <c r="I313" s="168">
        <f>ROUND(G313*H313,2)</f>
        <v>0</v>
      </c>
      <c r="J313" s="169">
        <v>0</v>
      </c>
      <c r="K313" s="167">
        <f>G313*J313</f>
        <v>0</v>
      </c>
      <c r="L313" s="169">
        <v>0</v>
      </c>
      <c r="M313" s="167">
        <f>G313*L313</f>
        <v>0</v>
      </c>
      <c r="N313" s="170">
        <v>20</v>
      </c>
      <c r="O313" s="171">
        <v>16</v>
      </c>
      <c r="P313" s="4" t="s">
        <v>95</v>
      </c>
    </row>
    <row r="314" spans="1:16" s="4" customFormat="1" ht="11.25" customHeight="1" x14ac:dyDescent="0.25">
      <c r="A314" s="164">
        <v>192</v>
      </c>
      <c r="B314" s="164" t="s">
        <v>148</v>
      </c>
      <c r="C314" s="164" t="s">
        <v>536</v>
      </c>
      <c r="D314" s="165" t="s">
        <v>538</v>
      </c>
      <c r="E314" s="166" t="s">
        <v>539</v>
      </c>
      <c r="F314" s="164" t="s">
        <v>200</v>
      </c>
      <c r="G314" s="167">
        <v>36.015999999999998</v>
      </c>
      <c r="H314" s="168"/>
      <c r="I314" s="168">
        <f>ROUND(G314*H314,2)</f>
        <v>0</v>
      </c>
      <c r="J314" s="169">
        <v>0</v>
      </c>
      <c r="K314" s="167">
        <f>G314*J314</f>
        <v>0</v>
      </c>
      <c r="L314" s="169">
        <v>0</v>
      </c>
      <c r="M314" s="167">
        <f>G314*L314</f>
        <v>0</v>
      </c>
      <c r="N314" s="170">
        <v>20</v>
      </c>
      <c r="O314" s="171">
        <v>16</v>
      </c>
      <c r="P314" s="4" t="s">
        <v>95</v>
      </c>
    </row>
    <row r="315" spans="1:16" x14ac:dyDescent="0.2">
      <c r="A315" s="1"/>
      <c r="B315" s="140" t="s">
        <v>66</v>
      </c>
      <c r="C315" s="1"/>
      <c r="D315" s="1" t="s">
        <v>627</v>
      </c>
      <c r="E315" s="1" t="s">
        <v>58</v>
      </c>
      <c r="F315" s="1"/>
      <c r="G315" s="1"/>
      <c r="H315" s="1"/>
      <c r="I315" s="141">
        <f>SUM(I316:I329)</f>
        <v>0</v>
      </c>
      <c r="J315" s="1"/>
      <c r="K315" s="142">
        <f>K316+K326+K337+K366+K369+K389+K396+K401+K449+K453+K483</f>
        <v>0.33871499999999999</v>
      </c>
      <c r="L315" s="1"/>
      <c r="M315" s="142">
        <f>M316+M326+M337+M366+M369+M389+M396+M401+M449+M453+M483</f>
        <v>0</v>
      </c>
      <c r="N315" s="180"/>
    </row>
    <row r="316" spans="1:16" x14ac:dyDescent="0.2">
      <c r="A316" s="185">
        <v>202</v>
      </c>
      <c r="B316" s="185" t="s">
        <v>148</v>
      </c>
      <c r="C316" s="185"/>
      <c r="D316" s="186" t="s">
        <v>544</v>
      </c>
      <c r="E316" s="223" t="s">
        <v>545</v>
      </c>
      <c r="F316" s="185" t="s">
        <v>200</v>
      </c>
      <c r="G316" s="188">
        <v>521.1</v>
      </c>
      <c r="H316" s="197"/>
      <c r="I316" s="197">
        <f t="shared" ref="I316:I322" si="42">ROUND(G316*H316,2)</f>
        <v>0</v>
      </c>
      <c r="J316" s="198">
        <v>6.4999999999999997E-4</v>
      </c>
      <c r="K316" s="188">
        <f t="shared" ref="K316:K322" si="43">G316*J316</f>
        <v>0.33871499999999999</v>
      </c>
      <c r="L316" s="198">
        <v>0</v>
      </c>
      <c r="M316" s="188">
        <f t="shared" ref="M316:M322" si="44">G316*L316</f>
        <v>0</v>
      </c>
      <c r="N316" s="199">
        <v>20</v>
      </c>
    </row>
    <row r="317" spans="1:16" x14ac:dyDescent="0.2">
      <c r="A317" s="189">
        <v>203</v>
      </c>
      <c r="B317" s="189" t="s">
        <v>148</v>
      </c>
      <c r="C317" s="189"/>
      <c r="D317" s="190" t="s">
        <v>595</v>
      </c>
      <c r="E317" s="191" t="s">
        <v>596</v>
      </c>
      <c r="F317" s="224" t="s">
        <v>296</v>
      </c>
      <c r="G317" s="192">
        <v>1</v>
      </c>
      <c r="H317" s="193"/>
      <c r="I317" s="193">
        <f t="shared" si="42"/>
        <v>0</v>
      </c>
      <c r="J317" s="194">
        <v>6.4999999999999997E-4</v>
      </c>
      <c r="K317" s="192">
        <f t="shared" si="43"/>
        <v>6.4999999999999997E-4</v>
      </c>
      <c r="L317" s="194">
        <v>0</v>
      </c>
      <c r="M317" s="192">
        <f t="shared" si="44"/>
        <v>0</v>
      </c>
      <c r="N317" s="195">
        <v>20</v>
      </c>
    </row>
    <row r="318" spans="1:16" x14ac:dyDescent="0.2">
      <c r="A318" s="189">
        <v>204</v>
      </c>
      <c r="B318" s="189" t="s">
        <v>148</v>
      </c>
      <c r="C318" s="189"/>
      <c r="D318" s="190" t="s">
        <v>540</v>
      </c>
      <c r="E318" s="191" t="s">
        <v>541</v>
      </c>
      <c r="F318" s="189" t="s">
        <v>200</v>
      </c>
      <c r="G318" s="192">
        <v>72.415000000000006</v>
      </c>
      <c r="H318" s="193"/>
      <c r="I318" s="193">
        <f t="shared" si="42"/>
        <v>0</v>
      </c>
      <c r="J318" s="194">
        <v>6.4999999999999997E-4</v>
      </c>
      <c r="K318" s="192">
        <f t="shared" si="43"/>
        <v>4.706975E-2</v>
      </c>
      <c r="L318" s="194">
        <v>0</v>
      </c>
      <c r="M318" s="192">
        <f t="shared" si="44"/>
        <v>0</v>
      </c>
      <c r="N318" s="195">
        <v>20</v>
      </c>
    </row>
    <row r="319" spans="1:16" x14ac:dyDescent="0.2">
      <c r="A319" s="189">
        <v>205</v>
      </c>
      <c r="B319" s="189" t="s">
        <v>148</v>
      </c>
      <c r="C319" s="189"/>
      <c r="D319" s="196" t="s">
        <v>542</v>
      </c>
      <c r="E319" s="191" t="s">
        <v>543</v>
      </c>
      <c r="F319" s="189" t="s">
        <v>200</v>
      </c>
      <c r="G319" s="192">
        <v>75.34</v>
      </c>
      <c r="H319" s="193"/>
      <c r="I319" s="193">
        <f t="shared" si="42"/>
        <v>0</v>
      </c>
      <c r="J319" s="194">
        <v>0</v>
      </c>
      <c r="K319" s="192">
        <f t="shared" si="43"/>
        <v>0</v>
      </c>
      <c r="L319" s="194">
        <v>0</v>
      </c>
      <c r="M319" s="192">
        <f t="shared" si="44"/>
        <v>0</v>
      </c>
      <c r="N319" s="195">
        <v>20</v>
      </c>
    </row>
    <row r="320" spans="1:16" ht="20.399999999999999" x14ac:dyDescent="0.2">
      <c r="A320" s="189">
        <v>206</v>
      </c>
      <c r="B320" s="189" t="s">
        <v>148</v>
      </c>
      <c r="C320" s="189"/>
      <c r="D320" s="196" t="s">
        <v>597</v>
      </c>
      <c r="E320" s="191" t="s">
        <v>598</v>
      </c>
      <c r="F320" s="224" t="s">
        <v>296</v>
      </c>
      <c r="G320" s="192">
        <v>1</v>
      </c>
      <c r="H320" s="193"/>
      <c r="I320" s="193">
        <f t="shared" si="42"/>
        <v>0</v>
      </c>
      <c r="J320" s="194">
        <v>0</v>
      </c>
      <c r="K320" s="192">
        <f t="shared" si="43"/>
        <v>0</v>
      </c>
      <c r="L320" s="194">
        <v>0</v>
      </c>
      <c r="M320" s="192">
        <f t="shared" si="44"/>
        <v>0</v>
      </c>
      <c r="N320" s="195">
        <v>20</v>
      </c>
    </row>
    <row r="321" spans="1:14" x14ac:dyDescent="0.2">
      <c r="A321" s="189">
        <v>207</v>
      </c>
      <c r="B321" s="189" t="s">
        <v>148</v>
      </c>
      <c r="C321" s="189"/>
      <c r="D321" s="196" t="s">
        <v>599</v>
      </c>
      <c r="E321" s="191" t="s">
        <v>625</v>
      </c>
      <c r="F321" s="224" t="s">
        <v>296</v>
      </c>
      <c r="G321" s="192">
        <v>1</v>
      </c>
      <c r="H321" s="193"/>
      <c r="I321" s="193">
        <f t="shared" si="42"/>
        <v>0</v>
      </c>
      <c r="J321" s="194">
        <v>0</v>
      </c>
      <c r="K321" s="192">
        <f t="shared" si="43"/>
        <v>0</v>
      </c>
      <c r="L321" s="194">
        <v>0</v>
      </c>
      <c r="M321" s="192">
        <f t="shared" si="44"/>
        <v>0</v>
      </c>
      <c r="N321" s="195">
        <v>20</v>
      </c>
    </row>
    <row r="322" spans="1:14" x14ac:dyDescent="0.2">
      <c r="A322" s="189">
        <v>208</v>
      </c>
      <c r="B322" s="189" t="s">
        <v>148</v>
      </c>
      <c r="C322" s="189"/>
      <c r="D322" s="196" t="s">
        <v>575</v>
      </c>
      <c r="E322" s="191" t="s">
        <v>576</v>
      </c>
      <c r="F322" s="189" t="s">
        <v>200</v>
      </c>
      <c r="G322" s="192">
        <v>179.83199999999999</v>
      </c>
      <c r="H322" s="193"/>
      <c r="I322" s="193">
        <f t="shared" si="42"/>
        <v>0</v>
      </c>
      <c r="J322" s="194">
        <v>0</v>
      </c>
      <c r="K322" s="192">
        <f t="shared" si="43"/>
        <v>0</v>
      </c>
      <c r="L322" s="194">
        <v>0</v>
      </c>
      <c r="M322" s="192">
        <f t="shared" si="44"/>
        <v>0</v>
      </c>
      <c r="N322" s="195">
        <v>20</v>
      </c>
    </row>
    <row r="323" spans="1:14" x14ac:dyDescent="0.2">
      <c r="E323" s="204" t="s">
        <v>577</v>
      </c>
      <c r="G323" s="206"/>
    </row>
    <row r="324" spans="1:14" ht="20.399999999999999" x14ac:dyDescent="0.2">
      <c r="E324" s="200" t="s">
        <v>578</v>
      </c>
      <c r="G324" s="202">
        <v>250.971</v>
      </c>
    </row>
    <row r="325" spans="1:14" x14ac:dyDescent="0.2">
      <c r="E325" s="200" t="s">
        <v>579</v>
      </c>
      <c r="G325" s="202">
        <v>-71.138999999999996</v>
      </c>
    </row>
    <row r="326" spans="1:14" x14ac:dyDescent="0.2">
      <c r="E326" s="201" t="s">
        <v>548</v>
      </c>
      <c r="G326" s="203">
        <v>179.83199999999999</v>
      </c>
    </row>
    <row r="327" spans="1:14" x14ac:dyDescent="0.2">
      <c r="A327" s="189">
        <v>209</v>
      </c>
      <c r="B327" s="189" t="s">
        <v>148</v>
      </c>
      <c r="C327" s="189"/>
      <c r="D327" s="196" t="s">
        <v>575</v>
      </c>
      <c r="E327" s="191" t="s">
        <v>580</v>
      </c>
      <c r="F327" s="189" t="s">
        <v>200</v>
      </c>
      <c r="G327" s="192">
        <v>48.823</v>
      </c>
      <c r="H327" s="193"/>
      <c r="I327" s="193">
        <f>ROUND(G327*H327,2)</f>
        <v>0</v>
      </c>
      <c r="J327" s="194">
        <v>0</v>
      </c>
      <c r="K327" s="192">
        <f>G327*J327</f>
        <v>0</v>
      </c>
      <c r="L327" s="194">
        <v>0</v>
      </c>
      <c r="M327" s="192">
        <f>G327*L327</f>
        <v>0</v>
      </c>
      <c r="N327" s="195">
        <v>20</v>
      </c>
    </row>
    <row r="328" spans="1:14" x14ac:dyDescent="0.2">
      <c r="E328" s="200" t="s">
        <v>581</v>
      </c>
      <c r="G328" s="202">
        <v>48.823</v>
      </c>
    </row>
    <row r="329" spans="1:14" x14ac:dyDescent="0.2">
      <c r="E329" s="201" t="s">
        <v>548</v>
      </c>
      <c r="G329" s="203">
        <v>48.823</v>
      </c>
    </row>
    <row r="330" spans="1:14" s="3" customFormat="1" x14ac:dyDescent="0.25">
      <c r="E330" s="3" t="s">
        <v>130</v>
      </c>
      <c r="I330" s="146">
        <f>I14+I144+I315</f>
        <v>0</v>
      </c>
      <c r="K330" s="147" t="e">
        <f>K14+K144+#REF!</f>
        <v>#REF!</v>
      </c>
      <c r="M330" s="147" t="e">
        <f>M14+M144+#REF!</f>
        <v>#REF!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80" fitToHeight="999" orientation="landscape" errors="blank" verticalDpi="1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15" sqref="I15"/>
    </sheetView>
  </sheetViews>
  <sheetFormatPr defaultColWidth="8.88671875" defaultRowHeight="13.2" x14ac:dyDescent="0.25"/>
  <sheetData/>
  <sheetProtection formatCells="0" formatColumns="0" formatRows="0" insertColumns="0" insertRows="0" insertHyperlinks="0" deleteColumns="0" deleteRows="0" sort="0" autoFilter="0" pivotTables="0"/>
  <pageMargins left="0.69999998807907104" right="0.69999998807907104" top="0.75" bottom="0.75" header="0.30000001192092896" footer="0.30000001192092896"/>
  <pageSetup orientation="portrait" errors="blank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Krycí list</vt:lpstr>
      <vt:lpstr>Rekapitulácia</vt:lpstr>
      <vt:lpstr>Rozpocet</vt:lpstr>
      <vt:lpstr>#Figury</vt:lpstr>
      <vt:lpstr>Rekapitulácia!Názvy_tlače</vt:lpstr>
      <vt:lpstr>Rozpocet!Názvy_tlače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BM. morvay</dc:creator>
  <cp:lastModifiedBy>bigli</cp:lastModifiedBy>
  <cp:lastPrinted>2011-11-11T12:59:34Z</cp:lastPrinted>
  <dcterms:created xsi:type="dcterms:W3CDTF">2006-04-27T05:25:48Z</dcterms:created>
  <dcterms:modified xsi:type="dcterms:W3CDTF">2022-08-19T17:55:15Z</dcterms:modified>
</cp:coreProperties>
</file>